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12\gakushitaiyoka\願・届様式集\2025年度\02_とりまとめ\様式\02_新給付\"/>
    </mc:Choice>
  </mc:AlternateContent>
  <bookViews>
    <workbookView xWindow="0" yWindow="0" windowWidth="28800" windowHeight="12360" tabRatio="1000"/>
  </bookViews>
  <sheets>
    <sheet name="①基本情報・異動情報（学生入力用）" sheetId="101" r:id="rId1"/>
    <sheet name="②異動情報・学校情報・機構に送付が必要な理由（学校入力用）" sheetId="104" r:id="rId2"/>
    <sheet name="③認定報告（学校入力用）" sheetId="107" r:id="rId3"/>
    <sheet name="④様式（自動作成・記入用）" sheetId="109" r:id="rId4"/>
  </sheets>
  <definedNames>
    <definedName name="_xlnm.Print_Area" localSheetId="0">'①基本情報・異動情報（学生入力用）'!$A$1:$AJ$30</definedName>
    <definedName name="_xlnm.Print_Area" localSheetId="1">'②異動情報・学校情報・機構に送付が必要な理由（学校入力用）'!$A$1:$AY$73</definedName>
    <definedName name="_xlnm.Print_Area" localSheetId="2">'③認定報告（学校入力用）'!$A$1:$AZ$74</definedName>
    <definedName name="_xlnm.Print_Area" localSheetId="3">'④様式（自動作成・記入用）'!$A$1:$BC$160</definedName>
  </definedNames>
  <calcPr calcId="162913"/>
</workbook>
</file>

<file path=xl/calcChain.xml><?xml version="1.0" encoding="utf-8"?>
<calcChain xmlns="http://schemas.openxmlformats.org/spreadsheetml/2006/main">
  <c r="AN62" i="109" l="1"/>
  <c r="BD72" i="104" l="1"/>
  <c r="BF72" i="104"/>
  <c r="S17" i="107" l="1"/>
  <c r="AZ37" i="104" l="1"/>
  <c r="AZ43" i="104"/>
  <c r="AZ41" i="104"/>
  <c r="AZ39" i="104"/>
  <c r="CZ7" i="104"/>
  <c r="CX7" i="104"/>
  <c r="CV7" i="104"/>
  <c r="AP9" i="104" l="1"/>
  <c r="CX20" i="104" l="1"/>
  <c r="CV20" i="104"/>
  <c r="CB20" i="104" l="1"/>
  <c r="BU4" i="104" l="1"/>
  <c r="BX4" i="104" s="1"/>
  <c r="BB19" i="104" l="1"/>
  <c r="BE22" i="104" s="1"/>
  <c r="BE19" i="104" l="1"/>
  <c r="BE25" i="104"/>
  <c r="BB22" i="104"/>
  <c r="BE28" i="104" l="1"/>
  <c r="P58" i="107"/>
  <c r="P55" i="107"/>
  <c r="A26" i="107" l="1"/>
  <c r="AE26" i="107"/>
  <c r="BL93" i="109"/>
  <c r="BL88" i="109"/>
  <c r="BL113" i="109"/>
  <c r="I142" i="109"/>
  <c r="I138" i="109"/>
  <c r="H19" i="109" l="1"/>
  <c r="H16" i="109"/>
  <c r="C70" i="107" l="1"/>
  <c r="P65" i="107"/>
  <c r="O65" i="107"/>
  <c r="A61" i="107"/>
  <c r="Q58" i="107"/>
  <c r="A57" i="107"/>
  <c r="Q55" i="107"/>
  <c r="A53" i="107"/>
  <c r="P47" i="107"/>
  <c r="O47" i="107"/>
  <c r="A43" i="107"/>
  <c r="Q39" i="107"/>
  <c r="A39" i="107"/>
  <c r="Q38" i="107"/>
  <c r="A35" i="107"/>
  <c r="P30" i="107"/>
  <c r="O30" i="107"/>
  <c r="CK26" i="107"/>
  <c r="CJ26" i="107"/>
  <c r="CI26" i="107"/>
  <c r="CH26" i="107"/>
  <c r="P20" i="107"/>
  <c r="O20" i="107"/>
  <c r="BF16" i="107"/>
  <c r="BF15" i="107"/>
  <c r="BO14" i="107"/>
  <c r="BF14" i="107"/>
  <c r="BO13" i="107"/>
  <c r="BE26" i="107" l="1"/>
  <c r="BG26" i="107" s="1"/>
  <c r="BK66" i="107"/>
  <c r="BE66" i="107"/>
  <c r="BG66" i="107" s="1"/>
  <c r="BL108" i="109" l="1"/>
  <c r="BO15" i="107"/>
  <c r="BO16" i="107"/>
  <c r="BL83" i="109" l="1"/>
  <c r="CL26" i="107" l="1"/>
  <c r="BO12" i="107"/>
  <c r="BK61" i="107" l="1"/>
  <c r="B148" i="109" l="1"/>
  <c r="X148" i="109" l="1"/>
  <c r="V148" i="109"/>
  <c r="BE72" i="104" l="1"/>
  <c r="CZ37" i="104" l="1"/>
  <c r="CX37" i="104"/>
  <c r="CV37" i="104"/>
  <c r="CZ16" i="104"/>
  <c r="CX16" i="104"/>
  <c r="CV16" i="104"/>
  <c r="CZ14" i="104"/>
  <c r="CX14" i="104"/>
  <c r="CV14" i="104"/>
  <c r="AJ43" i="104"/>
  <c r="AJ41" i="104"/>
  <c r="AJ39" i="104"/>
  <c r="AJ37" i="104"/>
  <c r="AJ35" i="104"/>
  <c r="AJ33" i="104"/>
  <c r="AK47" i="104" l="1"/>
  <c r="BB7" i="104"/>
  <c r="CC40" i="104" l="1"/>
  <c r="AO39" i="104" s="1"/>
  <c r="N163" i="109" s="1"/>
  <c r="N166" i="109" s="1"/>
  <c r="AA7" i="104"/>
  <c r="BB16" i="104"/>
  <c r="BB14" i="104"/>
  <c r="CB23" i="104" l="1"/>
  <c r="AV7" i="104"/>
  <c r="AZ7" i="104" s="1"/>
  <c r="AO12" i="104" s="1"/>
  <c r="AF9" i="101"/>
  <c r="T148" i="109"/>
  <c r="R148" i="109"/>
  <c r="P148" i="109"/>
  <c r="N148" i="109"/>
  <c r="L148" i="109"/>
  <c r="J148" i="109"/>
  <c r="DD16" i="104"/>
  <c r="DF16" i="104" s="1"/>
  <c r="A107" i="109" l="1"/>
  <c r="BL103" i="109"/>
  <c r="A103" i="109"/>
  <c r="A99" i="109"/>
  <c r="BL98" i="109"/>
  <c r="A89" i="109"/>
  <c r="A85" i="109"/>
  <c r="A81" i="109"/>
  <c r="A93" i="109" s="1"/>
  <c r="BL78" i="109"/>
  <c r="W58" i="109" l="1"/>
  <c r="T58" i="109"/>
  <c r="A111" i="109"/>
  <c r="BE14" i="104"/>
  <c r="BK56" i="107" l="1"/>
  <c r="BK51" i="107"/>
  <c r="BK46" i="107"/>
  <c r="BK41" i="107"/>
  <c r="BK36" i="107"/>
  <c r="BK31" i="107"/>
  <c r="BK26" i="107"/>
  <c r="A65" i="107" l="1"/>
  <c r="BE41" i="107"/>
  <c r="BG41" i="107" s="1"/>
  <c r="Q43" i="107"/>
  <c r="Q61" i="107"/>
  <c r="A47" i="107"/>
  <c r="AS35" i="107" s="1"/>
  <c r="Y62" i="107" l="1"/>
  <c r="S70" i="107"/>
  <c r="BE46" i="107" s="1"/>
  <c r="BG46" i="107" s="1"/>
  <c r="AC61" i="107"/>
  <c r="AB61" i="107"/>
  <c r="AB46" i="107"/>
  <c r="AS42" i="107"/>
  <c r="AC46" i="107"/>
  <c r="BM9" i="104"/>
  <c r="G13" i="104"/>
  <c r="G15" i="104"/>
  <c r="G17" i="104"/>
  <c r="G19" i="104"/>
  <c r="G21" i="104"/>
  <c r="G23" i="104"/>
  <c r="G11" i="104"/>
  <c r="G9" i="104"/>
  <c r="G7" i="104"/>
  <c r="AE56" i="107" l="1"/>
  <c r="AP56" i="107" s="1"/>
  <c r="AE53" i="107"/>
  <c r="BM7" i="104"/>
  <c r="BE36" i="107"/>
  <c r="BG36" i="107" s="1"/>
  <c r="AP55" i="107" l="1"/>
  <c r="AD59" i="107" s="1"/>
  <c r="AS53" i="107"/>
  <c r="BE61" i="107" s="1"/>
  <c r="BG61" i="107" s="1"/>
  <c r="AE59" i="107"/>
  <c r="DD14" i="104"/>
  <c r="DF14" i="104" s="1"/>
  <c r="DD12" i="104"/>
  <c r="DF12" i="104" s="1"/>
  <c r="AE70" i="107" l="1"/>
  <c r="AS70" i="107" s="1"/>
  <c r="BE56" i="107" s="1"/>
  <c r="BG56" i="107" s="1"/>
  <c r="AE66" i="107"/>
  <c r="AS66" i="107" s="1"/>
  <c r="BE51" i="107" s="1"/>
  <c r="BG51" i="107" s="1"/>
  <c r="BE31" i="107"/>
  <c r="BG31" i="107" s="1"/>
  <c r="DF18" i="104"/>
  <c r="BG71" i="107" l="1"/>
  <c r="H163" i="109"/>
  <c r="H166" i="109" s="1"/>
  <c r="CB17" i="104"/>
  <c r="AC12" i="107" l="1"/>
  <c r="AC8" i="107"/>
  <c r="T163" i="109" s="1"/>
  <c r="T166" i="109" s="1"/>
  <c r="P23" i="101"/>
  <c r="S23" i="101" s="1"/>
  <c r="P21" i="101"/>
  <c r="S21" i="101" s="1"/>
  <c r="P19" i="101"/>
  <c r="S19" i="101" s="1"/>
  <c r="P17" i="101"/>
  <c r="S17" i="101" s="1"/>
  <c r="P15" i="101"/>
  <c r="S15" i="101" s="1"/>
  <c r="P13" i="101"/>
  <c r="S13" i="101" s="1"/>
  <c r="P11" i="101"/>
  <c r="S11" i="101" s="1"/>
  <c r="AJ9" i="101"/>
  <c r="P9" i="101"/>
  <c r="S9" i="101" s="1"/>
  <c r="AF7" i="101"/>
  <c r="AJ7" i="101" s="1"/>
  <c r="P7" i="101"/>
  <c r="S7" i="101" s="1"/>
  <c r="AJ26" i="101" l="1"/>
  <c r="S26" i="101"/>
  <c r="AP26" i="101" l="1"/>
  <c r="AN26" i="101"/>
  <c r="G26" i="101" s="1"/>
  <c r="B163" i="109" s="1"/>
  <c r="B166" i="109" s="1"/>
  <c r="AW166" i="109" s="1"/>
  <c r="W40" i="109" l="1"/>
  <c r="O40" i="109"/>
  <c r="T40" i="109"/>
  <c r="AN56" i="109"/>
  <c r="AQ11" i="109"/>
  <c r="T117" i="109"/>
  <c r="AF73" i="109"/>
  <c r="BF73" i="109" s="1"/>
  <c r="D117" i="109"/>
  <c r="BF88" i="109" s="1"/>
  <c r="BH88" i="109" s="1"/>
  <c r="C108" i="109"/>
  <c r="B108" i="109" s="1"/>
  <c r="C100" i="109"/>
  <c r="AT82" i="109"/>
  <c r="BF78" i="109" s="1"/>
  <c r="BH78" i="109" s="1"/>
  <c r="S86" i="109"/>
  <c r="R86" i="109" s="1"/>
  <c r="C94" i="109"/>
  <c r="C86" i="109"/>
  <c r="B86" i="109" s="1"/>
  <c r="C76" i="109"/>
  <c r="T64" i="109"/>
  <c r="BF113" i="109" s="1"/>
  <c r="BH113" i="109" s="1"/>
  <c r="C64" i="109"/>
  <c r="P67" i="109" s="1"/>
  <c r="S100" i="109"/>
  <c r="C112" i="109"/>
  <c r="C104" i="109"/>
  <c r="B104" i="109" s="1"/>
  <c r="AT89" i="109"/>
  <c r="BF83" i="109" s="1"/>
  <c r="BH83" i="109" s="1"/>
  <c r="S90" i="109"/>
  <c r="S82" i="109"/>
  <c r="R85" i="109" s="1"/>
  <c r="C90" i="109"/>
  <c r="B90" i="109" s="1"/>
  <c r="C82" i="109"/>
  <c r="C73" i="109"/>
  <c r="C67" i="109"/>
  <c r="L58" i="109"/>
  <c r="AV73" i="109"/>
  <c r="BL73" i="109" s="1"/>
  <c r="AT117" i="109"/>
  <c r="BF103" i="109" s="1"/>
  <c r="BH103" i="109" s="1"/>
  <c r="AF117" i="109"/>
  <c r="AT100" i="109"/>
  <c r="BF108" i="109" s="1"/>
  <c r="BH108" i="109" s="1"/>
  <c r="AF103" i="109"/>
  <c r="AT113" i="109"/>
  <c r="BF98" i="109" s="1"/>
  <c r="BH98" i="109" s="1"/>
  <c r="AF113" i="109"/>
  <c r="AF106" i="109"/>
  <c r="AF100" i="109"/>
  <c r="AK139" i="109"/>
  <c r="BK138" i="109" s="1"/>
  <c r="AB135" i="109"/>
  <c r="BH135" i="109" s="1"/>
  <c r="AB139" i="109"/>
  <c r="BH138" i="109" s="1"/>
  <c r="B125" i="109"/>
  <c r="AB22" i="109"/>
  <c r="T22" i="109"/>
  <c r="L22" i="109"/>
  <c r="AI19" i="109"/>
  <c r="R135" i="109"/>
  <c r="Z22" i="109"/>
  <c r="R22" i="109"/>
  <c r="J22" i="109"/>
  <c r="AB148" i="109"/>
  <c r="AK135" i="109"/>
  <c r="BK135" i="109" s="1"/>
  <c r="AO139" i="109"/>
  <c r="N135" i="109"/>
  <c r="X22" i="109"/>
  <c r="P22" i="109"/>
  <c r="H22" i="109"/>
  <c r="AS16" i="109"/>
  <c r="I135" i="109"/>
  <c r="AI22" i="109"/>
  <c r="V22" i="109"/>
  <c r="N22" i="109"/>
  <c r="AX19" i="109"/>
  <c r="AI16" i="109"/>
  <c r="BQ113" i="109" l="1"/>
  <c r="BQ98" i="109"/>
  <c r="BQ88" i="109"/>
  <c r="BQ103" i="109"/>
  <c r="BQ93" i="109"/>
  <c r="BQ78" i="109"/>
  <c r="BH73" i="109"/>
  <c r="BN138" i="109"/>
  <c r="S105" i="109"/>
  <c r="S102" i="109"/>
  <c r="AP7" i="109"/>
  <c r="AW158" i="109" s="1"/>
  <c r="R102" i="109"/>
  <c r="R105" i="109"/>
  <c r="P112" i="109"/>
  <c r="P94" i="109"/>
  <c r="P77" i="109"/>
  <c r="Q112" i="109"/>
  <c r="Q94" i="109"/>
  <c r="Q77" i="109"/>
  <c r="Q67" i="109"/>
  <c r="R90" i="109"/>
  <c r="AQ158" i="109"/>
  <c r="BQ108" i="109"/>
  <c r="BQ83" i="109"/>
  <c r="B82" i="109"/>
  <c r="B94" i="109" s="1"/>
  <c r="B100" i="109"/>
  <c r="B112" i="109" s="1"/>
  <c r="BQ73" i="109" l="1"/>
  <c r="R108" i="109"/>
  <c r="BF93" i="109" s="1"/>
  <c r="AD108" i="109"/>
  <c r="AC108" i="109"/>
  <c r="AC93" i="109"/>
  <c r="AD93" i="109"/>
  <c r="BH93" i="109" l="1"/>
  <c r="BH118" i="109" s="1"/>
  <c r="AA125" i="109" s="1"/>
  <c r="BH157" i="109"/>
  <c r="BP157" i="109" s="1"/>
  <c r="Z109" i="109"/>
  <c r="AQ103" i="109"/>
  <c r="AQ102" i="109" l="1"/>
  <c r="AE106" i="109" s="1"/>
</calcChain>
</file>

<file path=xl/comments1.xml><?xml version="1.0" encoding="utf-8"?>
<comments xmlns="http://schemas.openxmlformats.org/spreadsheetml/2006/main">
  <authors>
    <author>HTC149</author>
  </authors>
  <commentList>
    <comment ref="CZ16" authorId="0" shapeId="0">
      <text>
        <r>
          <rPr>
            <b/>
            <sz val="9"/>
            <color indexed="81"/>
            <rFont val="MS P ゴシック"/>
            <family val="3"/>
            <charset val="128"/>
          </rPr>
          <t>退学日より後しか入力できなくする
日付け入力できるようにする</t>
        </r>
      </text>
    </comment>
    <comment ref="CV37" authorId="0" shapeId="0">
      <text>
        <r>
          <rPr>
            <b/>
            <sz val="9"/>
            <color indexed="81"/>
            <rFont val="MS P ゴシック"/>
            <family val="3"/>
            <charset val="128"/>
          </rPr>
          <t>日付け入力できるようにする</t>
        </r>
      </text>
    </comment>
  </commentList>
</comments>
</file>

<file path=xl/sharedStrings.xml><?xml version="1.0" encoding="utf-8"?>
<sst xmlns="http://schemas.openxmlformats.org/spreadsheetml/2006/main" count="436" uniqueCount="256">
  <si>
    <t>年</t>
    <rPh sb="0" eb="1">
      <t>ネン</t>
    </rPh>
    <phoneticPr fontId="11"/>
  </si>
  <si>
    <t>月</t>
    <rPh sb="0" eb="1">
      <t>ツキ</t>
    </rPh>
    <phoneticPr fontId="11"/>
  </si>
  <si>
    <t>日</t>
    <rPh sb="0" eb="1">
      <t>ヒ</t>
    </rPh>
    <phoneticPr fontId="11"/>
  </si>
  <si>
    <t>学　校　名</t>
    <rPh sb="0" eb="1">
      <t>ガク</t>
    </rPh>
    <rPh sb="2" eb="3">
      <t>コウ</t>
    </rPh>
    <rPh sb="4" eb="5">
      <t>メイ</t>
    </rPh>
    <phoneticPr fontId="11"/>
  </si>
  <si>
    <t>異動・補導係</t>
    <rPh sb="0" eb="2">
      <t>イドウ</t>
    </rPh>
    <rPh sb="3" eb="5">
      <t>ホドウ</t>
    </rPh>
    <rPh sb="5" eb="6">
      <t>カカリ</t>
    </rPh>
    <phoneticPr fontId="11"/>
  </si>
  <si>
    <t>提出先</t>
    <rPh sb="0" eb="2">
      <t>テイシュツ</t>
    </rPh>
    <rPh sb="2" eb="3">
      <t>サキ</t>
    </rPh>
    <phoneticPr fontId="11"/>
  </si>
  <si>
    <t>学校</t>
    <rPh sb="0" eb="2">
      <t>ガッコウ</t>
    </rPh>
    <phoneticPr fontId="11"/>
  </si>
  <si>
    <t>記入者</t>
    <rPh sb="0" eb="2">
      <t>キニュウ</t>
    </rPh>
    <rPh sb="2" eb="3">
      <t>シャ</t>
    </rPh>
    <phoneticPr fontId="11"/>
  </si>
  <si>
    <t>学校名</t>
    <rPh sb="0" eb="1">
      <t>ガク</t>
    </rPh>
    <rPh sb="1" eb="2">
      <t>コウ</t>
    </rPh>
    <rPh sb="2" eb="3">
      <t>メイ</t>
    </rPh>
    <phoneticPr fontId="11"/>
  </si>
  <si>
    <t>独立行政法人日本学生支援機構理事長　殿</t>
    <rPh sb="0" eb="2">
      <t>ドクリツ</t>
    </rPh>
    <rPh sb="2" eb="4">
      <t>ギョウセイ</t>
    </rPh>
    <rPh sb="4" eb="6">
      <t>ホウジン</t>
    </rPh>
    <phoneticPr fontId="11"/>
  </si>
  <si>
    <t>上記記載のとおり相違ないことを証明いたします。</t>
    <rPh sb="0" eb="2">
      <t>ジョウキ</t>
    </rPh>
    <rPh sb="2" eb="4">
      <t>キサイ</t>
    </rPh>
    <rPh sb="8" eb="10">
      <t>ソウイ</t>
    </rPh>
    <rPh sb="15" eb="17">
      <t>ショウメイ</t>
    </rPh>
    <phoneticPr fontId="11"/>
  </si>
  <si>
    <t>　下記のとおり願出（届出）いたします。</t>
    <rPh sb="1" eb="3">
      <t>カキ</t>
    </rPh>
    <rPh sb="7" eb="8">
      <t>ネガイ</t>
    </rPh>
    <rPh sb="8" eb="9">
      <t>デ</t>
    </rPh>
    <rPh sb="10" eb="11">
      <t>トド</t>
    </rPh>
    <rPh sb="11" eb="12">
      <t>デ</t>
    </rPh>
    <phoneticPr fontId="11"/>
  </si>
  <si>
    <t>郵送の要否</t>
    <rPh sb="0" eb="2">
      <t>ユウソウ</t>
    </rPh>
    <rPh sb="3" eb="5">
      <t>ヨウヒ</t>
    </rPh>
    <phoneticPr fontId="11"/>
  </si>
  <si>
    <t>スカラＡＣ入力</t>
    <rPh sb="5" eb="7">
      <t>ニュウリョク</t>
    </rPh>
    <phoneticPr fontId="11"/>
  </si>
  <si>
    <t>（機構使用欄）</t>
    <rPh sb="1" eb="3">
      <t>キコウ</t>
    </rPh>
    <rPh sb="3" eb="5">
      <t>シヨウ</t>
    </rPh>
    <rPh sb="5" eb="6">
      <t>ラン</t>
    </rPh>
    <phoneticPr fontId="11"/>
  </si>
  <si>
    <t>要返戻金額</t>
    <rPh sb="0" eb="5">
      <t>ヨウヘンレイキンガク</t>
    </rPh>
    <phoneticPr fontId="11"/>
  </si>
  <si>
    <t>学籍番号</t>
    <rPh sb="0" eb="2">
      <t>ガクセキ</t>
    </rPh>
    <rPh sb="2" eb="4">
      <t>バンゴウ</t>
    </rPh>
    <phoneticPr fontId="37"/>
  </si>
  <si>
    <t>フリガナ</t>
    <phoneticPr fontId="37"/>
  </si>
  <si>
    <t>学年</t>
    <rPh sb="0" eb="2">
      <t>ガクネン</t>
    </rPh>
    <phoneticPr fontId="37"/>
  </si>
  <si>
    <t>年</t>
    <rPh sb="0" eb="1">
      <t>ネン</t>
    </rPh>
    <phoneticPr fontId="37"/>
  </si>
  <si>
    <t>氏名</t>
    <rPh sb="0" eb="2">
      <t>シメイ</t>
    </rPh>
    <phoneticPr fontId="37"/>
  </si>
  <si>
    <t>月</t>
    <rPh sb="0" eb="1">
      <t>ツキ</t>
    </rPh>
    <phoneticPr fontId="37"/>
  </si>
  <si>
    <t>奨学生番号</t>
    <phoneticPr fontId="11"/>
  </si>
  <si>
    <t>警告</t>
    <rPh sb="0" eb="2">
      <t>ケイコク</t>
    </rPh>
    <phoneticPr fontId="37"/>
  </si>
  <si>
    <t>【特例1】</t>
    <phoneticPr fontId="11"/>
  </si>
  <si>
    <t>停止</t>
    <rPh sb="0" eb="2">
      <t>テイシ</t>
    </rPh>
    <phoneticPr fontId="37"/>
  </si>
  <si>
    <t>日</t>
    <rPh sb="0" eb="1">
      <t>ニチ</t>
    </rPh>
    <phoneticPr fontId="11"/>
  </si>
  <si>
    <t>①届出年月日</t>
    <rPh sb="1" eb="3">
      <t>トドケデ</t>
    </rPh>
    <rPh sb="3" eb="6">
      <t>ネンガッピ</t>
    </rPh>
    <phoneticPr fontId="11"/>
  </si>
  <si>
    <t>⑥フリガナ</t>
    <phoneticPr fontId="11"/>
  </si>
  <si>
    <t>⑦氏名</t>
    <rPh sb="1" eb="3">
      <t>シメイ</t>
    </rPh>
    <phoneticPr fontId="11"/>
  </si>
  <si>
    <t>②学校名</t>
    <rPh sb="1" eb="4">
      <t>ガッコウメイ</t>
    </rPh>
    <phoneticPr fontId="11"/>
  </si>
  <si>
    <t>③学部・学科</t>
    <rPh sb="1" eb="3">
      <t>ガクブ</t>
    </rPh>
    <rPh sb="4" eb="6">
      <t>ガッカ</t>
    </rPh>
    <phoneticPr fontId="11"/>
  </si>
  <si>
    <t>④学籍番号</t>
    <rPh sb="1" eb="5">
      <t>ガクセキバンゴウ</t>
    </rPh>
    <phoneticPr fontId="11"/>
  </si>
  <si>
    <t>⑨奨学生番号</t>
    <rPh sb="1" eb="6">
      <t>ショウガクセイバンゴウ</t>
    </rPh>
    <phoneticPr fontId="11"/>
  </si>
  <si>
    <t>①異動種別</t>
    <rPh sb="1" eb="3">
      <t>イドウ</t>
    </rPh>
    <rPh sb="3" eb="5">
      <t>シュベツ</t>
    </rPh>
    <phoneticPr fontId="11"/>
  </si>
  <si>
    <t>出席率が１割以下など、学修意欲があるとは認められない場合</t>
    <phoneticPr fontId="37"/>
  </si>
  <si>
    <t>【特例2】</t>
  </si>
  <si>
    <t>【特例3】</t>
  </si>
  <si>
    <t>ＧＰＡ（平均成績）等が
下位４分の１以下</t>
    <phoneticPr fontId="37"/>
  </si>
  <si>
    <t>廃止
（返還不要）</t>
    <rPh sb="0" eb="2">
      <t>ハイシ</t>
    </rPh>
    <rPh sb="4" eb="6">
      <t>ヘンカン</t>
    </rPh>
    <rPh sb="6" eb="8">
      <t>フヨウ</t>
    </rPh>
    <phoneticPr fontId="11"/>
  </si>
  <si>
    <t>廃止
（返還必要）</t>
    <rPh sb="0" eb="2">
      <t>ハイシ</t>
    </rPh>
    <rPh sb="4" eb="6">
      <t>ヘンカン</t>
    </rPh>
    <rPh sb="6" eb="8">
      <t>ヒツヨウ</t>
    </rPh>
    <phoneticPr fontId="11"/>
  </si>
  <si>
    <t>継続</t>
    <rPh sb="0" eb="2">
      <t>ケイゾク</t>
    </rPh>
    <phoneticPr fontId="11"/>
  </si>
  <si>
    <t>自動</t>
    <rPh sb="0" eb="2">
      <t>ジドウ</t>
    </rPh>
    <phoneticPr fontId="37"/>
  </si>
  <si>
    <t>自動</t>
    <rPh sb="0" eb="2">
      <t>ジドウ</t>
    </rPh>
    <phoneticPr fontId="11"/>
  </si>
  <si>
    <t>該当なし</t>
    <rPh sb="0" eb="2">
      <t>ガイトウ</t>
    </rPh>
    <phoneticPr fontId="11"/>
  </si>
  <si>
    <t>上記に該当なし</t>
    <rPh sb="0" eb="2">
      <t>ジョウキ</t>
    </rPh>
    <rPh sb="3" eb="5">
      <t>ガイトウ</t>
    </rPh>
    <phoneticPr fontId="11"/>
  </si>
  <si>
    <t>該当する</t>
    <rPh sb="0" eb="2">
      <t>ガイトウ</t>
    </rPh>
    <phoneticPr fontId="11"/>
  </si>
  <si>
    <t>なし</t>
    <phoneticPr fontId="11"/>
  </si>
  <si>
    <t>該当</t>
    <rPh sb="0" eb="2">
      <t>ガイトウ</t>
    </rPh>
    <phoneticPr fontId="11"/>
  </si>
  <si>
    <t>廃止
事由
①</t>
    <rPh sb="0" eb="2">
      <t>ハイシ</t>
    </rPh>
    <rPh sb="3" eb="5">
      <t>ジユウ</t>
    </rPh>
    <phoneticPr fontId="11"/>
  </si>
  <si>
    <t>廃止
事由
②</t>
    <rPh sb="0" eb="2">
      <t>ハイシ</t>
    </rPh>
    <rPh sb="3" eb="5">
      <t>ジユウ</t>
    </rPh>
    <phoneticPr fontId="11"/>
  </si>
  <si>
    <t>廃止
事由
③</t>
    <rPh sb="0" eb="2">
      <t>ハイシ</t>
    </rPh>
    <rPh sb="3" eb="5">
      <t>ジユウ</t>
    </rPh>
    <phoneticPr fontId="11"/>
  </si>
  <si>
    <t>上記廃止事由①～③に該当なし</t>
    <rPh sb="0" eb="2">
      <t>ジョウキ</t>
    </rPh>
    <rPh sb="2" eb="4">
      <t>ハイシ</t>
    </rPh>
    <rPh sb="4" eb="6">
      <t>ジユウ</t>
    </rPh>
    <rPh sb="10" eb="12">
      <t>ガイトウ</t>
    </rPh>
    <phoneticPr fontId="37"/>
  </si>
  <si>
    <t>上記警告事由①～③に該当なし</t>
    <rPh sb="0" eb="2">
      <t>ジョウキ</t>
    </rPh>
    <rPh sb="2" eb="4">
      <t>ケイコク</t>
    </rPh>
    <rPh sb="4" eb="6">
      <t>ジユウ</t>
    </rPh>
    <rPh sb="10" eb="12">
      <t>ガイトウ</t>
    </rPh>
    <phoneticPr fontId="37"/>
  </si>
  <si>
    <t>警告
事由
①</t>
    <rPh sb="0" eb="2">
      <t>ケイコク</t>
    </rPh>
    <rPh sb="3" eb="5">
      <t>ジユウ</t>
    </rPh>
    <phoneticPr fontId="11"/>
  </si>
  <si>
    <t>警告
事由
②</t>
    <rPh sb="0" eb="2">
      <t>ケイコク</t>
    </rPh>
    <rPh sb="3" eb="5">
      <t>ジユウ</t>
    </rPh>
    <phoneticPr fontId="11"/>
  </si>
  <si>
    <t>警告
事由
③</t>
    <rPh sb="0" eb="2">
      <t>ケイコク</t>
    </rPh>
    <rPh sb="3" eb="5">
      <t>ジユウ</t>
    </rPh>
    <phoneticPr fontId="11"/>
  </si>
  <si>
    <t>選択</t>
    <rPh sb="0" eb="2">
      <t>センタク</t>
    </rPh>
    <phoneticPr fontId="11"/>
  </si>
  <si>
    <t>教育課程の特性</t>
    <phoneticPr fontId="37"/>
  </si>
  <si>
    <t>社会的養護を
必要とする者</t>
    <phoneticPr fontId="37"/>
  </si>
  <si>
    <t>する</t>
    <phoneticPr fontId="11"/>
  </si>
  <si>
    <t>特例</t>
    <rPh sb="0" eb="2">
      <t>トクレイ</t>
    </rPh>
    <phoneticPr fontId="11"/>
  </si>
  <si>
    <t>廃止基準</t>
    <rPh sb="0" eb="2">
      <t>ハイシ</t>
    </rPh>
    <rPh sb="2" eb="4">
      <t>キジュン</t>
    </rPh>
    <phoneticPr fontId="11"/>
  </si>
  <si>
    <t>✔</t>
    <phoneticPr fontId="11"/>
  </si>
  <si>
    <t>停止</t>
    <rPh sb="0" eb="2">
      <t>テイシ</t>
    </rPh>
    <phoneticPr fontId="11"/>
  </si>
  <si>
    <t>傷病・災害その他やむを得ない事由があると認められる</t>
    <phoneticPr fontId="37"/>
  </si>
  <si>
    <t>B．今回該当している事由</t>
    <rPh sb="2" eb="4">
      <t>コンカイ</t>
    </rPh>
    <rPh sb="4" eb="6">
      <t>ガイトウ</t>
    </rPh>
    <rPh sb="10" eb="12">
      <t>ジユウ</t>
    </rPh>
    <phoneticPr fontId="11"/>
  </si>
  <si>
    <t>A</t>
    <phoneticPr fontId="11"/>
  </si>
  <si>
    <t>B</t>
    <phoneticPr fontId="11"/>
  </si>
  <si>
    <t>C</t>
    <phoneticPr fontId="11"/>
  </si>
  <si>
    <t>D</t>
    <phoneticPr fontId="11"/>
  </si>
  <si>
    <t>E</t>
    <phoneticPr fontId="11"/>
  </si>
  <si>
    <t>F</t>
    <phoneticPr fontId="11"/>
  </si>
  <si>
    <t>G</t>
    <phoneticPr fontId="11"/>
  </si>
  <si>
    <t>継続</t>
    <phoneticPr fontId="11"/>
  </si>
  <si>
    <t>警告</t>
    <rPh sb="0" eb="2">
      <t>ケイコク</t>
    </rPh>
    <phoneticPr fontId="11"/>
  </si>
  <si>
    <t>⑦氏名　</t>
    <rPh sb="1" eb="3">
      <t>シメイ</t>
    </rPh>
    <phoneticPr fontId="11"/>
  </si>
  <si>
    <t xml:space="preserve"> </t>
    <phoneticPr fontId="37"/>
  </si>
  <si>
    <r>
      <t xml:space="preserve">※「決定日」は、授業料未納により退学日/除籍日が遡る場合に記入。
（休学から復学せず退学／除籍となり，その日付が遡る場合も同様に記入。）
　 </t>
    </r>
    <r>
      <rPr>
        <u/>
        <sz val="12"/>
        <color rgb="FFFF0000"/>
        <rFont val="ＭＳ Ｐゴシック"/>
        <family val="3"/>
        <charset val="128"/>
      </rPr>
      <t>決定日に基づいた異動始期で「退学（除籍）」の入力をしてください。</t>
    </r>
    <r>
      <rPr>
        <u/>
        <sz val="12"/>
        <rFont val="ＭＳ Ｐゴシック"/>
        <family val="3"/>
        <charset val="128"/>
      </rPr>
      <t xml:space="preserve">
</t>
    </r>
    <r>
      <rPr>
        <sz val="12"/>
        <rFont val="ＭＳ Ｐゴシック"/>
        <family val="3"/>
        <charset val="128"/>
      </rPr>
      <t>●授業料未納により退学日/除籍日が遡りますか。　いいえ　→　記入不可</t>
    </r>
    <rPh sb="88" eb="90">
      <t>ジョセキ</t>
    </rPh>
    <rPh sb="134" eb="136">
      <t>キニュウ</t>
    </rPh>
    <rPh sb="136" eb="138">
      <t>フカ</t>
    </rPh>
    <phoneticPr fontId="37"/>
  </si>
  <si>
    <t>担当部長※</t>
    <rPh sb="0" eb="2">
      <t>タントウ</t>
    </rPh>
    <rPh sb="2" eb="4">
      <t>ブチョウ</t>
    </rPh>
    <phoneticPr fontId="11"/>
  </si>
  <si>
    <t>　※証明者は部長相当職以上の方としてください。</t>
    <rPh sb="2" eb="4">
      <t>ショウメイ</t>
    </rPh>
    <rPh sb="4" eb="5">
      <t>シャ</t>
    </rPh>
    <rPh sb="6" eb="8">
      <t>ブチョウ</t>
    </rPh>
    <rPh sb="8" eb="10">
      <t>ソウトウ</t>
    </rPh>
    <rPh sb="10" eb="11">
      <t>ショク</t>
    </rPh>
    <rPh sb="11" eb="13">
      <t>イジョウ</t>
    </rPh>
    <rPh sb="14" eb="15">
      <t>カタ</t>
    </rPh>
    <phoneticPr fontId="11"/>
  </si>
  <si>
    <t>学　校　番　号</t>
    <rPh sb="0" eb="1">
      <t>ガク</t>
    </rPh>
    <rPh sb="2" eb="3">
      <t>コウ</t>
    </rPh>
    <rPh sb="4" eb="5">
      <t>バン</t>
    </rPh>
    <rPh sb="6" eb="7">
      <t>ゴウ</t>
    </rPh>
    <phoneticPr fontId="37"/>
  </si>
  <si>
    <t>区　分</t>
    <rPh sb="0" eb="1">
      <t>ク</t>
    </rPh>
    <rPh sb="2" eb="3">
      <t>ブン</t>
    </rPh>
    <phoneticPr fontId="37"/>
  </si>
  <si>
    <t>円</t>
    <rPh sb="0" eb="1">
      <t>エン</t>
    </rPh>
    <phoneticPr fontId="37"/>
  </si>
  <si>
    <t>やじるしにする</t>
    <phoneticPr fontId="11"/>
  </si>
  <si>
    <t>上から</t>
    <rPh sb="0" eb="1">
      <t>ウエ</t>
    </rPh>
    <phoneticPr fontId="11"/>
  </si>
  <si>
    <t>下から</t>
    <rPh sb="0" eb="1">
      <t>シタ</t>
    </rPh>
    <phoneticPr fontId="11"/>
  </si>
  <si>
    <t>入力完了です。</t>
    <rPh sb="0" eb="2">
      <t>ニュウリョク</t>
    </rPh>
    <rPh sb="2" eb="4">
      <t>カンリョウ</t>
    </rPh>
    <phoneticPr fontId="11"/>
  </si>
  <si>
    <t>2以上</t>
    <rPh sb="1" eb="3">
      <t>イジョウ</t>
    </rPh>
    <phoneticPr fontId="11"/>
  </si>
  <si>
    <t>異動始期</t>
    <phoneticPr fontId="11"/>
  </si>
  <si>
    <t>です。</t>
    <phoneticPr fontId="37"/>
  </si>
  <si>
    <t>総合認定</t>
    <rPh sb="0" eb="2">
      <t>ソウゴウ</t>
    </rPh>
    <rPh sb="2" eb="4">
      <t>ニンテイ</t>
    </rPh>
    <phoneticPr fontId="37"/>
  </si>
  <si>
    <r>
      <rPr>
        <b/>
        <sz val="20"/>
        <rFont val="ＭＳ Ｐゴシック"/>
        <family val="3"/>
        <charset val="128"/>
      </rPr>
      <t>学部・学科</t>
    </r>
    <r>
      <rPr>
        <b/>
        <sz val="15"/>
        <rFont val="ＭＳ Ｐゴシック"/>
        <family val="3"/>
        <charset val="128"/>
      </rPr>
      <t xml:space="preserve">
（課程・研究科）</t>
    </r>
    <rPh sb="0" eb="2">
      <t>ガクブ</t>
    </rPh>
    <rPh sb="3" eb="5">
      <t>ガッカ</t>
    </rPh>
    <rPh sb="7" eb="9">
      <t>カテイ</t>
    </rPh>
    <rPh sb="10" eb="13">
      <t>ケンキュウカ</t>
    </rPh>
    <phoneticPr fontId="11"/>
  </si>
  <si>
    <t>届出年月日</t>
    <rPh sb="0" eb="2">
      <t>トドケデ</t>
    </rPh>
    <rPh sb="2" eb="5">
      <t>ネンガッピ</t>
    </rPh>
    <phoneticPr fontId="37"/>
  </si>
  <si>
    <t>生年
月日</t>
    <rPh sb="0" eb="2">
      <t>セイネン</t>
    </rPh>
    <rPh sb="3" eb="5">
      <t>ガッピ</t>
    </rPh>
    <phoneticPr fontId="37"/>
  </si>
  <si>
    <t>６．学校処理</t>
    <rPh sb="2" eb="4">
      <t>ガッコウ</t>
    </rPh>
    <rPh sb="4" eb="6">
      <t>ショリ</t>
    </rPh>
    <phoneticPr fontId="11"/>
  </si>
  <si>
    <t>１．基本情報</t>
    <rPh sb="2" eb="6">
      <t>キホンジョウホウ</t>
    </rPh>
    <phoneticPr fontId="11"/>
  </si>
  <si>
    <t>２．異動情報</t>
    <rPh sb="2" eb="4">
      <t>イドウ</t>
    </rPh>
    <rPh sb="4" eb="6">
      <t>ジョウホウ</t>
    </rPh>
    <phoneticPr fontId="11"/>
  </si>
  <si>
    <t>５．学校証明欄</t>
    <rPh sb="2" eb="4">
      <t>ガッコウ</t>
    </rPh>
    <rPh sb="4" eb="7">
      <t>ショウメイラン</t>
    </rPh>
    <phoneticPr fontId="11"/>
  </si>
  <si>
    <t>入力
チェック１</t>
    <rPh sb="0" eb="2">
      <t>ニュウリョク</t>
    </rPh>
    <phoneticPr fontId="37"/>
  </si>
  <si>
    <t>入力
チェック２</t>
    <rPh sb="0" eb="2">
      <t>ニュウリョク</t>
    </rPh>
    <phoneticPr fontId="37"/>
  </si>
  <si>
    <t>⇒⇒</t>
    <phoneticPr fontId="11"/>
  </si>
  <si>
    <t>②学校名</t>
    <rPh sb="1" eb="3">
      <t>ガッコウ</t>
    </rPh>
    <rPh sb="3" eb="4">
      <t>メイ</t>
    </rPh>
    <phoneticPr fontId="11"/>
  </si>
  <si>
    <t>④学校電話番号</t>
    <rPh sb="1" eb="3">
      <t>ガッコウ</t>
    </rPh>
    <rPh sb="3" eb="5">
      <t>デンワ</t>
    </rPh>
    <rPh sb="5" eb="7">
      <t>バンゴウ</t>
    </rPh>
    <phoneticPr fontId="11"/>
  </si>
  <si>
    <t>⑤学校担当者名</t>
    <rPh sb="1" eb="3">
      <t>ガッコウ</t>
    </rPh>
    <rPh sb="3" eb="6">
      <t>タントウシャ</t>
    </rPh>
    <rPh sb="6" eb="7">
      <t>メイ</t>
    </rPh>
    <phoneticPr fontId="11"/>
  </si>
  <si>
    <t>①基本情報・異動情報（学生入力用）</t>
    <rPh sb="1" eb="5">
      <t>キホンジョウホウ</t>
    </rPh>
    <rPh sb="6" eb="8">
      <t>イドウ</t>
    </rPh>
    <rPh sb="8" eb="10">
      <t>ジョウホウ</t>
    </rPh>
    <rPh sb="11" eb="13">
      <t>ガクセイ</t>
    </rPh>
    <rPh sb="13" eb="15">
      <t>ニュウリョク</t>
    </rPh>
    <rPh sb="15" eb="16">
      <t>ヨウ</t>
    </rPh>
    <phoneticPr fontId="11"/>
  </si>
  <si>
    <t>退学</t>
    <rPh sb="0" eb="2">
      <t>タイガク</t>
    </rPh>
    <phoneticPr fontId="11"/>
  </si>
  <si>
    <t>辞退（短縮卒業・修了）</t>
    <rPh sb="0" eb="2">
      <t>ジタイ</t>
    </rPh>
    <rPh sb="3" eb="7">
      <t>タンシュクソツギョウ</t>
    </rPh>
    <rPh sb="8" eb="10">
      <t>シュウリョウ</t>
    </rPh>
    <phoneticPr fontId="11"/>
  </si>
  <si>
    <t>病気</t>
    <rPh sb="0" eb="2">
      <t>ビョウキ</t>
    </rPh>
    <phoneticPr fontId="11"/>
  </si>
  <si>
    <t>経済事情</t>
    <rPh sb="0" eb="4">
      <t>ケイザイジジョウ</t>
    </rPh>
    <phoneticPr fontId="11"/>
  </si>
  <si>
    <t>一身上</t>
    <rPh sb="0" eb="3">
      <t>イッシンジョウ</t>
    </rPh>
    <phoneticPr fontId="11"/>
  </si>
  <si>
    <t>その他</t>
    <rPh sb="2" eb="3">
      <t>タ</t>
    </rPh>
    <phoneticPr fontId="11"/>
  </si>
  <si>
    <t>基本情報の入力完了です。</t>
    <phoneticPr fontId="11"/>
  </si>
  <si>
    <t>エラー：未入力項目があります。必要項目を全て入力してください。</t>
    <phoneticPr fontId="11"/>
  </si>
  <si>
    <t>確認</t>
    <rPh sb="0" eb="2">
      <t>カクニン</t>
    </rPh>
    <phoneticPr fontId="11"/>
  </si>
  <si>
    <t>異動情報の入力完了です。</t>
    <rPh sb="0" eb="2">
      <t>イドウ</t>
    </rPh>
    <rPh sb="2" eb="4">
      <t>ジョウホウ</t>
    </rPh>
    <rPh sb="5" eb="7">
      <t>ニュウリョク</t>
    </rPh>
    <rPh sb="7" eb="9">
      <t>カンリョウ</t>
    </rPh>
    <phoneticPr fontId="11"/>
  </si>
  <si>
    <t>はい</t>
    <phoneticPr fontId="11"/>
  </si>
  <si>
    <t>いいえ</t>
    <phoneticPr fontId="11"/>
  </si>
  <si>
    <t>入力
チェック４</t>
    <rPh sb="0" eb="2">
      <t>ニュウリョク</t>
    </rPh>
    <phoneticPr fontId="37"/>
  </si>
  <si>
    <t>入力
チェック５</t>
    <rPh sb="0" eb="2">
      <t>ニュウリョク</t>
    </rPh>
    <phoneticPr fontId="37"/>
  </si>
  <si>
    <t>⑤生年月日
 （例：2000/1/23)</t>
    <rPh sb="1" eb="5">
      <t>セイネンガッピ</t>
    </rPh>
    <rPh sb="8" eb="9">
      <t>レイ</t>
    </rPh>
    <phoneticPr fontId="11"/>
  </si>
  <si>
    <t>⑤生年月日
  （例：2000/1/23)</t>
    <rPh sb="1" eb="5">
      <t>セイネンガッピ</t>
    </rPh>
    <rPh sb="9" eb="10">
      <t>レイ</t>
    </rPh>
    <phoneticPr fontId="11"/>
  </si>
  <si>
    <r>
      <t xml:space="preserve">⑦学校区分
　 </t>
    </r>
    <r>
      <rPr>
        <sz val="11"/>
        <rFont val="ＭＳ Ｐゴシック"/>
        <family val="3"/>
        <charset val="128"/>
      </rPr>
      <t>(例：01)</t>
    </r>
    <rPh sb="1" eb="3">
      <t>ガッコウ</t>
    </rPh>
    <rPh sb="3" eb="5">
      <t>クブン</t>
    </rPh>
    <rPh sb="9" eb="10">
      <t>レイ</t>
    </rPh>
    <phoneticPr fontId="11"/>
  </si>
  <si>
    <r>
      <t xml:space="preserve">③担当部長
</t>
    </r>
    <r>
      <rPr>
        <sz val="10"/>
        <rFont val="ＭＳ Ｐゴシック"/>
        <family val="3"/>
        <charset val="128"/>
      </rPr>
      <t>※部長職以上の方</t>
    </r>
    <rPh sb="1" eb="5">
      <t>タントウブチョウ</t>
    </rPh>
    <rPh sb="7" eb="10">
      <t>ブチョウショク</t>
    </rPh>
    <rPh sb="10" eb="12">
      <t>イジョウ</t>
    </rPh>
    <rPh sb="13" eb="14">
      <t>カタ</t>
    </rPh>
    <phoneticPr fontId="11"/>
  </si>
  <si>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1"/>
  </si>
  <si>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1"/>
  </si>
  <si>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1"/>
  </si>
  <si>
    <t>ここから
スタート</t>
    <phoneticPr fontId="11"/>
  </si>
  <si>
    <t>４．学校から機構への連絡事項記入欄</t>
    <rPh sb="2" eb="4">
      <t>ガッコウ</t>
    </rPh>
    <rPh sb="6" eb="8">
      <t>キコウ</t>
    </rPh>
    <rPh sb="10" eb="12">
      <t>レンラク</t>
    </rPh>
    <rPh sb="12" eb="14">
      <t>ジコウ</t>
    </rPh>
    <rPh sb="14" eb="16">
      <t>キニュウ</t>
    </rPh>
    <rPh sb="16" eb="17">
      <t>ラン</t>
    </rPh>
    <phoneticPr fontId="11"/>
  </si>
  <si>
    <t>振込超過あり</t>
    <rPh sb="0" eb="4">
      <t>フリコミチョウカ</t>
    </rPh>
    <phoneticPr fontId="11"/>
  </si>
  <si>
    <t>未振込あり</t>
    <rPh sb="0" eb="1">
      <t>ミ</t>
    </rPh>
    <rPh sb="1" eb="3">
      <t>フリコミ</t>
    </rPh>
    <phoneticPr fontId="11"/>
  </si>
  <si>
    <t>学校の証明</t>
    <rPh sb="0" eb="2">
      <t>ガッコウ</t>
    </rPh>
    <rPh sb="3" eb="5">
      <t>ショウメイ</t>
    </rPh>
    <phoneticPr fontId="11"/>
  </si>
  <si>
    <t>その他</t>
    <rPh sb="2" eb="3">
      <t>タ</t>
    </rPh>
    <phoneticPr fontId="11"/>
  </si>
  <si>
    <t>修得単位数の合計（累積）が標準修得単位数の１割以下である場合</t>
    <phoneticPr fontId="37"/>
  </si>
  <si>
    <t>太枠内を全て記入してください。</t>
    <rPh sb="0" eb="2">
      <t>フトワクナイ</t>
    </rPh>
    <rPh sb="3" eb="4">
      <t>スベ</t>
    </rPh>
    <rPh sb="5" eb="7">
      <t>キニュウ</t>
    </rPh>
    <phoneticPr fontId="37"/>
  </si>
  <si>
    <t>Ｂ</t>
    <phoneticPr fontId="11"/>
  </si>
  <si>
    <t>B．今回該当している事由（スタート）</t>
    <rPh sb="2" eb="4">
      <t>コンカイ</t>
    </rPh>
    <rPh sb="4" eb="6">
      <t>ガイトウ</t>
    </rPh>
    <rPh sb="10" eb="12">
      <t>ジユウ</t>
    </rPh>
    <phoneticPr fontId="11"/>
  </si>
  <si>
    <t>（理由）簡潔にご入力ください（上限５０文字）。</t>
    <rPh sb="1" eb="3">
      <t>リユウ</t>
    </rPh>
    <rPh sb="4" eb="6">
      <t>カンケツ</t>
    </rPh>
    <rPh sb="8" eb="10">
      <t>ニュウリョク</t>
    </rPh>
    <rPh sb="15" eb="17">
      <t>ジョウゲン</t>
    </rPh>
    <rPh sb="19" eb="21">
      <t>モジ</t>
    </rPh>
    <phoneticPr fontId="11"/>
  </si>
  <si>
    <t>７．機構に送付が必要な理由</t>
    <rPh sb="2" eb="4">
      <t>キコウ</t>
    </rPh>
    <rPh sb="4" eb="6">
      <t>ソウフ</t>
    </rPh>
    <rPh sb="7" eb="9">
      <t>ヒツヨウ</t>
    </rPh>
    <rPh sb="11" eb="13">
      <t>リユウ</t>
    </rPh>
    <phoneticPr fontId="37"/>
  </si>
  <si>
    <t>⑧学年
　（例：2）</t>
    <rPh sb="1" eb="3">
      <t>ガクネン</t>
    </rPh>
    <rPh sb="6" eb="7">
      <t>レイ</t>
    </rPh>
    <phoneticPr fontId="11"/>
  </si>
  <si>
    <t>⑥学校番号
　 (例：109990)</t>
    <rPh sb="1" eb="3">
      <t>ガッコウ</t>
    </rPh>
    <rPh sb="3" eb="5">
      <t>バンゴウ</t>
    </rPh>
    <rPh sb="9" eb="10">
      <t>レイ</t>
    </rPh>
    <phoneticPr fontId="11"/>
  </si>
  <si>
    <t>継続</t>
    <rPh sb="0" eb="2">
      <t>ケイゾク</t>
    </rPh>
    <phoneticPr fontId="11"/>
  </si>
  <si>
    <t>警告</t>
    <rPh sb="0" eb="2">
      <t>ケイコク</t>
    </rPh>
    <phoneticPr fontId="11"/>
  </si>
  <si>
    <t>停止</t>
    <rPh sb="0" eb="2">
      <t>テイシ</t>
    </rPh>
    <phoneticPr fontId="11"/>
  </si>
  <si>
    <t>廃止（返還不要）</t>
    <rPh sb="0" eb="2">
      <t>ハイシ</t>
    </rPh>
    <rPh sb="3" eb="5">
      <t>ヘンカン</t>
    </rPh>
    <rPh sb="5" eb="7">
      <t>フヨウ</t>
    </rPh>
    <phoneticPr fontId="11"/>
  </si>
  <si>
    <t>廃止（返還必要）</t>
    <rPh sb="0" eb="2">
      <t>ハイシ</t>
    </rPh>
    <rPh sb="3" eb="5">
      <t>ヘンカン</t>
    </rPh>
    <rPh sb="5" eb="7">
      <t>ヒツヨウ</t>
    </rPh>
    <phoneticPr fontId="11"/>
  </si>
  <si>
    <t>入力チェック１</t>
    <rPh sb="0" eb="2">
      <t>ニュウリョク</t>
    </rPh>
    <phoneticPr fontId="37"/>
  </si>
  <si>
    <t>入力チェック２</t>
    <rPh sb="0" eb="2">
      <t>ニュウリョク</t>
    </rPh>
    <phoneticPr fontId="37"/>
  </si>
  <si>
    <t>入力チェック３</t>
    <rPh sb="0" eb="2">
      <t>ニュウリョク</t>
    </rPh>
    <phoneticPr fontId="37"/>
  </si>
  <si>
    <t>入力チェック４</t>
    <rPh sb="0" eb="2">
      <t>ニュウリョク</t>
    </rPh>
    <phoneticPr fontId="37"/>
  </si>
  <si>
    <t>エラー：未入力箇所があります。色付き（薄い黄色）のセルを順番通りに入力してください。入力が完了すると、該当学生の総合認定のセルに色（濃い黄色）がつきます。</t>
    <rPh sb="4" eb="7">
      <t>ミニュウリョク</t>
    </rPh>
    <rPh sb="7" eb="9">
      <t>カショ</t>
    </rPh>
    <rPh sb="15" eb="16">
      <t>イロ</t>
    </rPh>
    <rPh sb="16" eb="17">
      <t>ツキ</t>
    </rPh>
    <rPh sb="19" eb="20">
      <t>ウス</t>
    </rPh>
    <rPh sb="21" eb="23">
      <t>キイロ</t>
    </rPh>
    <rPh sb="28" eb="29">
      <t>ジュン</t>
    </rPh>
    <rPh sb="29" eb="30">
      <t>バン</t>
    </rPh>
    <rPh sb="30" eb="31">
      <t>ドオ</t>
    </rPh>
    <rPh sb="33" eb="35">
      <t>ニュウリョク</t>
    </rPh>
    <rPh sb="42" eb="44">
      <t>ニュウリョク</t>
    </rPh>
    <rPh sb="45" eb="47">
      <t>カンリョウ</t>
    </rPh>
    <rPh sb="51" eb="53">
      <t>ガイトウ</t>
    </rPh>
    <rPh sb="53" eb="55">
      <t>ガクセイ</t>
    </rPh>
    <rPh sb="56" eb="60">
      <t>ソウゴウニンテイ</t>
    </rPh>
    <rPh sb="64" eb="65">
      <t>イロ</t>
    </rPh>
    <rPh sb="66" eb="67">
      <t>コ</t>
    </rPh>
    <rPh sb="68" eb="70">
      <t>キイロ</t>
    </rPh>
    <phoneticPr fontId="11"/>
  </si>
  <si>
    <t>下記に✔が入る場合は、スカラACから入力せずに異動願を機構に送付してください。</t>
    <rPh sb="0" eb="2">
      <t>カキ</t>
    </rPh>
    <rPh sb="4" eb="5">
      <t>ハイ</t>
    </rPh>
    <rPh sb="6" eb="8">
      <t>バアイ</t>
    </rPh>
    <rPh sb="17" eb="19">
      <t>ニュウリョク</t>
    </rPh>
    <rPh sb="22" eb="24">
      <t>イドウ</t>
    </rPh>
    <rPh sb="24" eb="25">
      <t>ネガイ</t>
    </rPh>
    <rPh sb="26" eb="28">
      <t>キコウ</t>
    </rPh>
    <rPh sb="29" eb="31">
      <t>ソウフ</t>
    </rPh>
    <phoneticPr fontId="11"/>
  </si>
  <si>
    <t>電　話　番　号</t>
    <rPh sb="0" eb="1">
      <t>デン</t>
    </rPh>
    <rPh sb="2" eb="3">
      <t>ハナシ</t>
    </rPh>
    <rPh sb="4" eb="5">
      <t>バン</t>
    </rPh>
    <rPh sb="6" eb="7">
      <t>ゴウ</t>
    </rPh>
    <phoneticPr fontId="37"/>
  </si>
  <si>
    <t>最終振込年月</t>
    <rPh sb="0" eb="2">
      <t>サイシュウ</t>
    </rPh>
    <rPh sb="2" eb="6">
      <t>フリコミネンゲツ</t>
    </rPh>
    <phoneticPr fontId="11"/>
  </si>
  <si>
    <t>月</t>
    <rPh sb="0" eb="1">
      <t>ゲツ</t>
    </rPh>
    <phoneticPr fontId="11"/>
  </si>
  <si>
    <t>振込超過</t>
    <rPh sb="0" eb="4">
      <t>フリコミチョウカ</t>
    </rPh>
    <phoneticPr fontId="11"/>
  </si>
  <si>
    <t>か月</t>
    <rPh sb="1" eb="2">
      <t>ゲツ</t>
    </rPh>
    <phoneticPr fontId="11"/>
  </si>
  <si>
    <t>有</t>
    <rPh sb="0" eb="1">
      <t>ユウ</t>
    </rPh>
    <phoneticPr fontId="11"/>
  </si>
  <si>
    <t>無</t>
    <rPh sb="0" eb="1">
      <t>ナ</t>
    </rPh>
    <phoneticPr fontId="11"/>
  </si>
  <si>
    <t>送付必要</t>
    <rPh sb="0" eb="2">
      <t>ソウフ</t>
    </rPh>
    <rPh sb="2" eb="4">
      <t>ヒツヨウ</t>
    </rPh>
    <phoneticPr fontId="11"/>
  </si>
  <si>
    <t>送付不要</t>
    <rPh sb="0" eb="2">
      <t>ソウフ</t>
    </rPh>
    <rPh sb="2" eb="4">
      <t>フヨウ</t>
    </rPh>
    <phoneticPr fontId="11"/>
  </si>
  <si>
    <t>３月以外の月が学年末の者で「廃止（返還必要）」の判定</t>
    <rPh sb="1" eb="2">
      <t>ガツ</t>
    </rPh>
    <rPh sb="2" eb="4">
      <t>イガイ</t>
    </rPh>
    <rPh sb="5" eb="6">
      <t>ツキ</t>
    </rPh>
    <rPh sb="7" eb="10">
      <t>ガクネンマツ</t>
    </rPh>
    <rPh sb="11" eb="12">
      <t>モノ</t>
    </rPh>
    <rPh sb="14" eb="16">
      <t>ハイシ</t>
    </rPh>
    <rPh sb="17" eb="19">
      <t>ヘンカン</t>
    </rPh>
    <rPh sb="19" eb="21">
      <t>ヒツヨウ</t>
    </rPh>
    <rPh sb="24" eb="26">
      <t>ハンテイ</t>
    </rPh>
    <phoneticPr fontId="11"/>
  </si>
  <si>
    <r>
      <rPr>
        <b/>
        <sz val="11"/>
        <color rgb="FFFF0000"/>
        <rFont val="ＭＳ Ｐゴシック"/>
        <family val="3"/>
        <charset val="128"/>
      </rPr>
      <t xml:space="preserve">       【注意】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
　　     ※未振込分の送金を希望しない場合は、「【新給付】停止の異動願（届）」（給付様式1-５）を作成し、 
　　　　 スカラＡＣにて停止（本人都合）を入力してください（機構への送付は不要です）。</t>
    </r>
    <rPh sb="8" eb="10">
      <t>チュウイ</t>
    </rPh>
    <rPh sb="146" eb="147">
      <t>シン</t>
    </rPh>
    <rPh sb="147" eb="149">
      <t>キュウフ</t>
    </rPh>
    <phoneticPr fontId="11"/>
  </si>
  <si>
    <t>該当</t>
    <rPh sb="0" eb="2">
      <t>ガイトウ</t>
    </rPh>
    <phoneticPr fontId="11"/>
  </si>
  <si>
    <t>H</t>
    <phoneticPr fontId="11"/>
  </si>
  <si>
    <t>H</t>
    <phoneticPr fontId="11"/>
  </si>
  <si>
    <t>不可反映</t>
    <rPh sb="0" eb="2">
      <t>フカ</t>
    </rPh>
    <rPh sb="2" eb="4">
      <t>ハンエイ</t>
    </rPh>
    <phoneticPr fontId="11"/>
  </si>
  <si>
    <t>継続-停止</t>
    <rPh sb="0" eb="2">
      <t>ケイゾク</t>
    </rPh>
    <rPh sb="3" eb="5">
      <t>テイシ</t>
    </rPh>
    <phoneticPr fontId="11"/>
  </si>
  <si>
    <t>警告-警告</t>
    <rPh sb="0" eb="2">
      <t>ケイコク</t>
    </rPh>
    <rPh sb="3" eb="5">
      <t>ケイコク</t>
    </rPh>
    <phoneticPr fontId="11"/>
  </si>
  <si>
    <t>停止-警告</t>
    <rPh sb="0" eb="2">
      <t>テイシ</t>
    </rPh>
    <rPh sb="3" eb="5">
      <t>ケイコク</t>
    </rPh>
    <phoneticPr fontId="11"/>
  </si>
  <si>
    <t>停止-停止</t>
    <rPh sb="0" eb="2">
      <t>テイシ</t>
    </rPh>
    <rPh sb="3" eb="5">
      <t>テイシ</t>
    </rPh>
    <phoneticPr fontId="11"/>
  </si>
  <si>
    <t>✔</t>
    <phoneticPr fontId="11"/>
  </si>
  <si>
    <t>下から</t>
    <rPh sb="0" eb="1">
      <t>シタ</t>
    </rPh>
    <phoneticPr fontId="11"/>
  </si>
  <si>
    <t>以下の特例事由に該当なし</t>
    <rPh sb="0" eb="2">
      <t>イカ</t>
    </rPh>
    <rPh sb="3" eb="5">
      <t>トクレイ</t>
    </rPh>
    <rPh sb="5" eb="7">
      <t>ジユウ</t>
    </rPh>
    <rPh sb="8" eb="10">
      <t>ガイトウ</t>
    </rPh>
    <phoneticPr fontId="11"/>
  </si>
  <si>
    <t>上記の廃止（返還必要）事由に
該当なし</t>
    <rPh sb="0" eb="2">
      <t>ジョウキ</t>
    </rPh>
    <rPh sb="3" eb="5">
      <t>ハイシ</t>
    </rPh>
    <rPh sb="6" eb="10">
      <t>ヘンカンヒツヨウ</t>
    </rPh>
    <rPh sb="11" eb="13">
      <t>ジユウ</t>
    </rPh>
    <rPh sb="15" eb="17">
      <t>ガイトウ</t>
    </rPh>
    <phoneticPr fontId="11"/>
  </si>
  <si>
    <t>③認定報告（学校入力用）</t>
    <rPh sb="1" eb="3">
      <t>ニンテイ</t>
    </rPh>
    <rPh sb="3" eb="5">
      <t>ホウコク</t>
    </rPh>
    <rPh sb="6" eb="8">
      <t>ガッコウ</t>
    </rPh>
    <rPh sb="8" eb="10">
      <t>ニュウリョク</t>
    </rPh>
    <rPh sb="10" eb="11">
      <t>ヨウ</t>
    </rPh>
    <phoneticPr fontId="11"/>
  </si>
  <si>
    <r>
      <t>３．認定報告の入力</t>
    </r>
    <r>
      <rPr>
        <sz val="10"/>
        <rFont val="ＭＳ Ｐゴシック"/>
        <family val="3"/>
        <charset val="128"/>
      </rPr>
      <t xml:space="preserve">
     　　色付き（薄い黄色）のセルを順番通りに入力してください。</t>
    </r>
    <rPh sb="2" eb="6">
      <t>ニンテイホウコク</t>
    </rPh>
    <rPh sb="7" eb="9">
      <t>ニュウリョク</t>
    </rPh>
    <rPh sb="17" eb="19">
      <t>イロツ</t>
    </rPh>
    <rPh sb="21" eb="22">
      <t>ウス</t>
    </rPh>
    <rPh sb="23" eb="25">
      <t>キイロ</t>
    </rPh>
    <rPh sb="30" eb="33">
      <t>ジュンバンドオ</t>
    </rPh>
    <rPh sb="35" eb="37">
      <t>ニュウリョク</t>
    </rPh>
    <phoneticPr fontId="11"/>
  </si>
  <si>
    <t>②異動情報・学校情報・機構に送付が必要な理由（学校入力用）</t>
    <rPh sb="1" eb="3">
      <t>イドウ</t>
    </rPh>
    <rPh sb="3" eb="5">
      <t>ジョウホウ</t>
    </rPh>
    <rPh sb="6" eb="8">
      <t>ガッコウ</t>
    </rPh>
    <rPh sb="8" eb="10">
      <t>ジョウホウ</t>
    </rPh>
    <rPh sb="11" eb="13">
      <t>キコウ</t>
    </rPh>
    <rPh sb="14" eb="16">
      <t>ソウフ</t>
    </rPh>
    <rPh sb="17" eb="19">
      <t>ヒツヨウ</t>
    </rPh>
    <rPh sb="20" eb="22">
      <t>リユウ</t>
    </rPh>
    <rPh sb="23" eb="25">
      <t>ガッコウ</t>
    </rPh>
    <rPh sb="25" eb="27">
      <t>ニュウリョク</t>
    </rPh>
    <rPh sb="27" eb="28">
      <t>ヨウ</t>
    </rPh>
    <phoneticPr fontId="11"/>
  </si>
  <si>
    <t>修業年限で卒業できないこと
（卒業延期）が確定した</t>
  </si>
  <si>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1"/>
  </si>
  <si>
    <t>該当する</t>
    <rPh sb="0" eb="2">
      <t>ガイトウ</t>
    </rPh>
    <phoneticPr fontId="11"/>
  </si>
  <si>
    <t>判定不可</t>
    <rPh sb="0" eb="2">
      <t>ハンテイ</t>
    </rPh>
    <rPh sb="2" eb="4">
      <t>フカ</t>
    </rPh>
    <phoneticPr fontId="11"/>
  </si>
  <si>
    <t>返還必要基準</t>
    <rPh sb="0" eb="2">
      <t>ヘンカン</t>
    </rPh>
    <rPh sb="2" eb="4">
      <t>ヒツヨウ</t>
    </rPh>
    <rPh sb="4" eb="6">
      <t>キジュン</t>
    </rPh>
    <phoneticPr fontId="11"/>
  </si>
  <si>
    <t>警告基準</t>
    <rPh sb="0" eb="2">
      <t>ケイコク</t>
    </rPh>
    <rPh sb="2" eb="4">
      <t>キジュン</t>
    </rPh>
    <phoneticPr fontId="11"/>
  </si>
  <si>
    <t>Q3-2）以下に該当しますか？</t>
    <phoneticPr fontId="11"/>
  </si>
  <si>
    <t>Q1）以下に該当しますか？</t>
    <phoneticPr fontId="11"/>
  </si>
  <si>
    <t>Q2-1）以下に該当しますか？</t>
    <phoneticPr fontId="11"/>
  </si>
  <si>
    <t>Q4-2）以下に該当しますか？</t>
    <phoneticPr fontId="11"/>
  </si>
  <si>
    <t>Q4-3）以下に該当しますか？</t>
    <phoneticPr fontId="11"/>
  </si>
  <si>
    <t>Q4-4）以下に該当しますか？</t>
    <phoneticPr fontId="11"/>
  </si>
  <si>
    <t>下から</t>
    <rPh sb="0" eb="1">
      <t>シタ</t>
    </rPh>
    <phoneticPr fontId="11"/>
  </si>
  <si>
    <t>上から</t>
    <rPh sb="0" eb="1">
      <t>ウエ</t>
    </rPh>
    <phoneticPr fontId="11"/>
  </si>
  <si>
    <t>I</t>
    <phoneticPr fontId="11"/>
  </si>
  <si>
    <t>I</t>
    <phoneticPr fontId="11"/>
  </si>
  <si>
    <t>特殊判定</t>
    <rPh sb="0" eb="2">
      <t>トクシュ</t>
    </rPh>
    <rPh sb="2" eb="4">
      <t>ハンテイ</t>
    </rPh>
    <phoneticPr fontId="11"/>
  </si>
  <si>
    <t>学力基準（廃止事由①～③、警告事由①～③）
を確認の上、【特例1】を適応した後の
最終的な総合認定を選択してください。</t>
    <rPh sb="0" eb="2">
      <t>ガクリョク</t>
    </rPh>
    <rPh sb="2" eb="4">
      <t>キジュン</t>
    </rPh>
    <rPh sb="5" eb="7">
      <t>ハイシ</t>
    </rPh>
    <rPh sb="7" eb="9">
      <t>ジユウ</t>
    </rPh>
    <rPh sb="13" eb="15">
      <t>ケイコク</t>
    </rPh>
    <rPh sb="15" eb="17">
      <t>ジユウ</t>
    </rPh>
    <rPh sb="23" eb="25">
      <t>カクニン</t>
    </rPh>
    <rPh sb="26" eb="27">
      <t>ウエ</t>
    </rPh>
    <rPh sb="29" eb="31">
      <t>トクレイ</t>
    </rPh>
    <rPh sb="34" eb="36">
      <t>テキオウ</t>
    </rPh>
    <rPh sb="38" eb="39">
      <t>アト</t>
    </rPh>
    <rPh sb="41" eb="44">
      <t>サイシュウテキ</t>
    </rPh>
    <rPh sb="50" eb="52">
      <t>センタク</t>
    </rPh>
    <phoneticPr fontId="11"/>
  </si>
  <si>
    <t>　※【特例１】に該当した場合、廃止事由①～③、警告事由①～③の✔は不要。
　　 総合認定のみ選択してください。
　※詳細は、事務手引き≪第7-2≫適格認定学業を参照してください。</t>
    <rPh sb="3" eb="5">
      <t>トクレイ</t>
    </rPh>
    <rPh sb="8" eb="10">
      <t>ガイトウ</t>
    </rPh>
    <rPh sb="12" eb="14">
      <t>バアイ</t>
    </rPh>
    <rPh sb="15" eb="17">
      <t>ハイシ</t>
    </rPh>
    <rPh sb="17" eb="19">
      <t>ジユウ</t>
    </rPh>
    <rPh sb="23" eb="25">
      <t>ケイコク</t>
    </rPh>
    <rPh sb="25" eb="27">
      <t>ジユウ</t>
    </rPh>
    <rPh sb="33" eb="35">
      <t>フヨウ</t>
    </rPh>
    <rPh sb="46" eb="48">
      <t>センタク</t>
    </rPh>
    <rPh sb="58" eb="60">
      <t>ショウサイ</t>
    </rPh>
    <rPh sb="62" eb="66">
      <t>ジムテビ</t>
    </rPh>
    <rPh sb="68" eb="69">
      <t>ダイ</t>
    </rPh>
    <rPh sb="73" eb="77">
      <t>テキカクニンテイ</t>
    </rPh>
    <rPh sb="77" eb="79">
      <t>ガクギョウ</t>
    </rPh>
    <rPh sb="80" eb="82">
      <t>サンショウ</t>
    </rPh>
    <phoneticPr fontId="11"/>
  </si>
  <si>
    <t>Ａ．前回の総合認定</t>
    <phoneticPr fontId="37"/>
  </si>
  <si>
    <t>「警告①」又は「警告③」に✓が入り、前回の総合認定は「警告」だった</t>
  </si>
  <si>
    <t>「警告①～③」のいずれかに✓が入り、前回の総合認定は「停止」だった</t>
    <rPh sb="15" eb="16">
      <t>ハイ</t>
    </rPh>
    <rPh sb="27" eb="29">
      <t>テイシ</t>
    </rPh>
    <phoneticPr fontId="37"/>
  </si>
  <si>
    <t>「警告②」のみに✓が入り、前回の総合認定は「警告」だった</t>
  </si>
  <si>
    <t>「警告①～③」のいずれかに✓が入り、前回の総合認定は「継続」、　又は今回が初回の判定だった場合</t>
  </si>
  <si>
    <t>該当</t>
    <rPh sb="0" eb="2">
      <t>ガイトウ</t>
    </rPh>
    <phoneticPr fontId="11"/>
  </si>
  <si>
    <t>する</t>
    <phoneticPr fontId="11"/>
  </si>
  <si>
    <t>なし</t>
    <phoneticPr fontId="11"/>
  </si>
  <si>
    <t>Ａ．前回の適格認定時の成績判定</t>
    <rPh sb="2" eb="4">
      <t>ゼンカイ</t>
    </rPh>
    <rPh sb="5" eb="10">
      <t>テキカクニンテイジ</t>
    </rPh>
    <rPh sb="11" eb="13">
      <t>セイセキ</t>
    </rPh>
    <rPh sb="13" eb="15">
      <t>ハンテイ</t>
    </rPh>
    <phoneticPr fontId="37"/>
  </si>
  <si>
    <t>(25.4)</t>
    <phoneticPr fontId="11"/>
  </si>
  <si>
    <t>学力基準（廃止事由、警告事由）を確認の上、【特例1】を
適応した後の最終的な総合認定を、継続・警告・停止・
廃止（返還不要）・廃止（返還必要）から選択してください。</t>
    <rPh sb="0" eb="2">
      <t>ガクリョク</t>
    </rPh>
    <rPh sb="2" eb="4">
      <t>キジュン</t>
    </rPh>
    <rPh sb="5" eb="7">
      <t>ハイシ</t>
    </rPh>
    <rPh sb="7" eb="9">
      <t>ジユウ</t>
    </rPh>
    <rPh sb="10" eb="12">
      <t>ケイコク</t>
    </rPh>
    <rPh sb="12" eb="14">
      <t>ジユウ</t>
    </rPh>
    <rPh sb="16" eb="18">
      <t>カクニン</t>
    </rPh>
    <rPh sb="19" eb="20">
      <t>ウエ</t>
    </rPh>
    <rPh sb="22" eb="24">
      <t>トクレイ</t>
    </rPh>
    <rPh sb="28" eb="30">
      <t>テキオウ</t>
    </rPh>
    <rPh sb="32" eb="33">
      <t>アト</t>
    </rPh>
    <rPh sb="34" eb="37">
      <t>サイシュウテキ</t>
    </rPh>
    <rPh sb="44" eb="46">
      <t>ケイゾク</t>
    </rPh>
    <rPh sb="47" eb="49">
      <t>ケイコク</t>
    </rPh>
    <rPh sb="50" eb="52">
      <t>テイシ</t>
    </rPh>
    <rPh sb="54" eb="56">
      <t>ハイシ</t>
    </rPh>
    <rPh sb="57" eb="59">
      <t>ヘンカン</t>
    </rPh>
    <rPh sb="59" eb="61">
      <t>フヨウ</t>
    </rPh>
    <rPh sb="63" eb="65">
      <t>ハイシ</t>
    </rPh>
    <rPh sb="66" eb="68">
      <t>ヘンカン</t>
    </rPh>
    <rPh sb="68" eb="70">
      <t>ヒツヨウ</t>
    </rPh>
    <rPh sb="73" eb="75">
      <t>センタク</t>
    </rPh>
    <phoneticPr fontId="11"/>
  </si>
  <si>
    <r>
      <t>前回の適格認定以降、</t>
    </r>
    <r>
      <rPr>
        <u/>
        <sz val="12"/>
        <rFont val="ＭＳ Ｐゴシック"/>
        <family val="3"/>
        <charset val="128"/>
      </rPr>
      <t>全ての期間</t>
    </r>
    <r>
      <rPr>
        <sz val="12"/>
        <rFont val="ＭＳ Ｐゴシック"/>
        <family val="3"/>
        <charset val="128"/>
      </rPr>
      <t>を休学している</t>
    </r>
    <rPh sb="0" eb="2">
      <t>ゼンカイ</t>
    </rPh>
    <rPh sb="3" eb="7">
      <t>テキカクニンテイ</t>
    </rPh>
    <rPh sb="7" eb="9">
      <t>イコウ</t>
    </rPh>
    <rPh sb="10" eb="11">
      <t>スベ</t>
    </rPh>
    <rPh sb="13" eb="15">
      <t>キカン</t>
    </rPh>
    <rPh sb="16" eb="18">
      <t>キュウガク</t>
    </rPh>
    <phoneticPr fontId="11"/>
  </si>
  <si>
    <t>　　　　Q2-2）最終的な総合認定を選択してください。</t>
    <rPh sb="9" eb="12">
      <t>サイシュウテキ</t>
    </rPh>
    <rPh sb="18" eb="20">
      <t>センタク</t>
    </rPh>
    <phoneticPr fontId="11"/>
  </si>
  <si>
    <t>エラー：不要データが残っているもしくはExcel上での不正処理（セルの異動やコピーペーストなど）が行われたため正しい判定ができません。B列とR列を選択し、Deleteキーで削除してください。それでも解決しない場合は、お手数ですが異動・補導係（℡：03-6743-6039）にお問い合わせください。</t>
    <rPh sb="4" eb="6">
      <t>フヨウ</t>
    </rPh>
    <rPh sb="10" eb="11">
      <t>ノコ</t>
    </rPh>
    <rPh sb="24" eb="25">
      <t>ジョウ</t>
    </rPh>
    <rPh sb="27" eb="29">
      <t>フセイ</t>
    </rPh>
    <rPh sb="29" eb="31">
      <t>ショリ</t>
    </rPh>
    <rPh sb="35" eb="37">
      <t>イドウ</t>
    </rPh>
    <rPh sb="49" eb="50">
      <t>オコナ</t>
    </rPh>
    <rPh sb="55" eb="56">
      <t>タダ</t>
    </rPh>
    <rPh sb="58" eb="60">
      <t>ハンテイ</t>
    </rPh>
    <rPh sb="68" eb="69">
      <t>レツ</t>
    </rPh>
    <rPh sb="71" eb="72">
      <t>レツ</t>
    </rPh>
    <rPh sb="73" eb="75">
      <t>センタク</t>
    </rPh>
    <rPh sb="86" eb="88">
      <t>サクジョ</t>
    </rPh>
    <rPh sb="99" eb="101">
      <t>カイケツ</t>
    </rPh>
    <rPh sb="104" eb="106">
      <t>バアイ</t>
    </rPh>
    <rPh sb="109" eb="111">
      <t>テスウ</t>
    </rPh>
    <rPh sb="114" eb="116">
      <t>イドウ</t>
    </rPh>
    <rPh sb="117" eb="119">
      <t>ホドウ</t>
    </rPh>
    <rPh sb="119" eb="120">
      <t>カカリ</t>
    </rPh>
    <rPh sb="138" eb="139">
      <t>ト</t>
    </rPh>
    <rPh sb="140" eb="141">
      <t>ア</t>
    </rPh>
    <phoneticPr fontId="11"/>
  </si>
  <si>
    <t>給付</t>
    <rPh sb="0" eb="2">
      <t>キュウフ</t>
    </rPh>
    <phoneticPr fontId="11"/>
  </si>
  <si>
    <r>
      <t>Q3-1）以下の</t>
    </r>
    <r>
      <rPr>
        <b/>
        <sz val="11"/>
        <rFont val="ＭＳ Ｐゴシック"/>
        <family val="3"/>
        <charset val="128"/>
      </rPr>
      <t>廃止事由</t>
    </r>
    <r>
      <rPr>
        <sz val="11"/>
        <rFont val="ＭＳ Ｐゴシック"/>
        <family val="3"/>
        <charset val="128"/>
      </rPr>
      <t>に該当しますか？</t>
    </r>
    <phoneticPr fontId="11"/>
  </si>
  <si>
    <r>
      <t>Q4-1）以下の</t>
    </r>
    <r>
      <rPr>
        <b/>
        <sz val="11"/>
        <rFont val="ＭＳ Ｐゴシック"/>
        <family val="3"/>
        <charset val="128"/>
      </rPr>
      <t>警告事由</t>
    </r>
    <r>
      <rPr>
        <sz val="11"/>
        <rFont val="ＭＳ Ｐゴシック"/>
        <family val="3"/>
        <charset val="128"/>
      </rPr>
      <t>に該当しますか？</t>
    </r>
    <rPh sb="5" eb="7">
      <t>イカ</t>
    </rPh>
    <rPh sb="8" eb="10">
      <t>ケイコク</t>
    </rPh>
    <rPh sb="10" eb="12">
      <t>ジユウ</t>
    </rPh>
    <rPh sb="13" eb="15">
      <t>ガイトウ</t>
    </rPh>
    <phoneticPr fontId="11"/>
  </si>
  <si>
    <r>
      <t>前回の適格認定以降、</t>
    </r>
    <r>
      <rPr>
        <u/>
        <sz val="11"/>
        <rFont val="ＭＳ Ｐゴシック"/>
        <family val="3"/>
        <charset val="128"/>
      </rPr>
      <t>全ての期間</t>
    </r>
    <r>
      <rPr>
        <sz val="11"/>
        <rFont val="ＭＳ Ｐゴシック"/>
        <family val="3"/>
        <charset val="128"/>
      </rPr>
      <t>を休学している</t>
    </r>
    <rPh sb="0" eb="2">
      <t>ゼンカイ</t>
    </rPh>
    <rPh sb="3" eb="7">
      <t>テキカクニンテイ</t>
    </rPh>
    <rPh sb="7" eb="9">
      <t>イコウ</t>
    </rPh>
    <rPh sb="10" eb="11">
      <t>スベ</t>
    </rPh>
    <rPh sb="13" eb="15">
      <t>キカン</t>
    </rPh>
    <rPh sb="16" eb="18">
      <t>キュウガク</t>
    </rPh>
    <phoneticPr fontId="11"/>
  </si>
  <si>
    <r>
      <rPr>
        <b/>
        <sz val="18"/>
        <rFont val="ＭＳ Ｐゴシック"/>
        <family val="3"/>
        <charset val="128"/>
      </rPr>
      <t>≪入力をリセットしたい時≫</t>
    </r>
    <r>
      <rPr>
        <sz val="11"/>
        <rFont val="ＭＳ Ｐゴシック"/>
        <family val="3"/>
        <charset val="128"/>
      </rPr>
      <t xml:space="preserve">
B列とR列を選択し、Deleteキーで削除してください</t>
    </r>
    <rPh sb="1" eb="3">
      <t>ニュウリョク</t>
    </rPh>
    <rPh sb="11" eb="12">
      <t>トキ</t>
    </rPh>
    <phoneticPr fontId="11"/>
  </si>
  <si>
    <t>退学日</t>
    <rPh sb="0" eb="3">
      <t>タイガクビ</t>
    </rPh>
    <phoneticPr fontId="11"/>
  </si>
  <si>
    <t>決定日</t>
    <rPh sb="0" eb="3">
      <t>ケッテイビ</t>
    </rPh>
    <phoneticPr fontId="11"/>
  </si>
  <si>
    <t>修業年限で卒業できないこと（卒業延期）が確定した</t>
    <phoneticPr fontId="11"/>
  </si>
  <si>
    <t>ＧＰＡ（平均成績）等が下位４分の１以下</t>
    <phoneticPr fontId="37"/>
  </si>
  <si>
    <t>上記の廃止（返還必要）事由に該当なし</t>
    <rPh sb="0" eb="2">
      <t>ジョウキ</t>
    </rPh>
    <rPh sb="3" eb="5">
      <t>ハイシ</t>
    </rPh>
    <rPh sb="6" eb="10">
      <t>ヘンカンヒツヨウ</t>
    </rPh>
    <rPh sb="11" eb="13">
      <t>ジユウ</t>
    </rPh>
    <rPh sb="14" eb="16">
      <t>ガイトウ</t>
    </rPh>
    <phoneticPr fontId="11"/>
  </si>
  <si>
    <r>
      <t>修得単位数の合計（累積）が標準修得単位数の</t>
    </r>
    <r>
      <rPr>
        <b/>
        <u/>
        <sz val="13"/>
        <color rgb="FFFF0000"/>
        <rFont val="ＭＳ Ｐゴシック"/>
        <family val="3"/>
        <charset val="128"/>
      </rPr>
      <t>６割以下</t>
    </r>
    <rPh sb="9" eb="11">
      <t>ルイセキ</t>
    </rPh>
    <phoneticPr fontId="37"/>
  </si>
  <si>
    <r>
      <t>出席率が</t>
    </r>
    <r>
      <rPr>
        <b/>
        <u/>
        <sz val="13"/>
        <color rgb="FFFF0000"/>
        <rFont val="ＭＳ Ｐゴシック"/>
        <family val="3"/>
        <charset val="128"/>
      </rPr>
      <t>６割以下</t>
    </r>
    <r>
      <rPr>
        <sz val="13"/>
        <rFont val="ＭＳ Ｐゴシック"/>
        <family val="3"/>
        <charset val="128"/>
      </rPr>
      <t>など、学修意欲が著しく低いと学校が判断した</t>
    </r>
    <phoneticPr fontId="37"/>
  </si>
  <si>
    <r>
      <t>修得単位数の合計数（累積）が標準単位数の</t>
    </r>
    <r>
      <rPr>
        <b/>
        <u/>
        <sz val="13"/>
        <color rgb="FFFF0000"/>
        <rFont val="ＭＳ Ｐゴシック"/>
        <family val="3"/>
        <charset val="128"/>
      </rPr>
      <t>７割以下</t>
    </r>
    <phoneticPr fontId="37"/>
  </si>
  <si>
    <r>
      <t>出席率が</t>
    </r>
    <r>
      <rPr>
        <b/>
        <u/>
        <sz val="13"/>
        <color rgb="FFFF0000"/>
        <rFont val="ＭＳ Ｐゴシック"/>
        <family val="3"/>
        <charset val="128"/>
      </rPr>
      <t>８割以下</t>
    </r>
    <r>
      <rPr>
        <sz val="13"/>
        <rFont val="ＭＳ Ｐゴシック"/>
        <family val="3"/>
        <charset val="128"/>
      </rPr>
      <t>など、学修意欲が低いと学校が判断した</t>
    </r>
    <phoneticPr fontId="37"/>
  </si>
  <si>
    <r>
      <rPr>
        <b/>
        <sz val="12"/>
        <color rgb="FFFF0000"/>
        <rFont val="ＭＳ Ｐゴシック"/>
        <family val="3"/>
        <charset val="128"/>
      </rPr>
      <t>未振込分送金依頼</t>
    </r>
    <r>
      <rPr>
        <sz val="12"/>
        <rFont val="ＭＳ Ｐゴシック"/>
        <family val="3"/>
        <charset val="128"/>
      </rPr>
      <t xml:space="preserve"> 
未振込期間において、</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ハイシ</t>
    </rPh>
    <rPh sb="23" eb="25">
      <t>テイシ</t>
    </rPh>
    <phoneticPr fontId="11"/>
  </si>
  <si>
    <r>
      <rPr>
        <b/>
        <sz val="12"/>
        <color theme="9" tint="-0.249977111117893"/>
        <rFont val="ＭＳ Ｐゴシック"/>
        <family val="3"/>
        <charset val="128"/>
      </rPr>
      <t>未振込分送金依頼</t>
    </r>
    <r>
      <rPr>
        <sz val="12"/>
        <color theme="9" tint="-0.249977111117893"/>
        <rFont val="ＭＳ Ｐゴシック"/>
        <family val="3"/>
        <charset val="128"/>
      </rPr>
      <t xml:space="preserve"> </t>
    </r>
    <r>
      <rPr>
        <sz val="12"/>
        <rFont val="ＭＳ Ｐゴシック"/>
        <family val="3"/>
        <charset val="128"/>
      </rPr>
      <t xml:space="preserve">
未振込期間において、</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ハイシ</t>
    </rPh>
    <rPh sb="23" eb="25">
      <t>テイシ</t>
    </rPh>
    <phoneticPr fontId="11"/>
  </si>
  <si>
    <t>学校証明欄の入力完了です。シート③認定報告（学校入力用）に進んでください。</t>
    <rPh sb="0" eb="2">
      <t>ガッコウ</t>
    </rPh>
    <rPh sb="2" eb="5">
      <t>ショウメイラン</t>
    </rPh>
    <rPh sb="6" eb="8">
      <t>ニュウリョク</t>
    </rPh>
    <rPh sb="8" eb="10">
      <t>カンリョウ</t>
    </rPh>
    <rPh sb="17" eb="19">
      <t>ニンテイ</t>
    </rPh>
    <rPh sb="19" eb="21">
      <t>ホウコク</t>
    </rPh>
    <rPh sb="22" eb="24">
      <t>ガッコウ</t>
    </rPh>
    <rPh sb="24" eb="26">
      <t>ニュウリョク</t>
    </rPh>
    <rPh sb="26" eb="27">
      <t>ヨウ</t>
    </rPh>
    <rPh sb="29" eb="30">
      <t>スス</t>
    </rPh>
    <phoneticPr fontId="11"/>
  </si>
  <si>
    <t>退学日</t>
    <rPh sb="0" eb="3">
      <t>タイガクヒ</t>
    </rPh>
    <phoneticPr fontId="11"/>
  </si>
  <si>
    <r>
      <t>修得単位数の合計（累積）が
標準修得単位数の</t>
    </r>
    <r>
      <rPr>
        <b/>
        <u/>
        <sz val="13"/>
        <color rgb="FFFF0000"/>
        <rFont val="ＭＳ Ｐゴシック"/>
        <family val="3"/>
        <charset val="128"/>
      </rPr>
      <t>６割以下</t>
    </r>
    <rPh sb="9" eb="11">
      <t>ルイセキ</t>
    </rPh>
    <phoneticPr fontId="37"/>
  </si>
  <si>
    <r>
      <t>出席率が</t>
    </r>
    <r>
      <rPr>
        <b/>
        <u/>
        <sz val="13"/>
        <color rgb="FFFF0000"/>
        <rFont val="ＭＳ Ｐゴシック"/>
        <family val="3"/>
        <charset val="128"/>
      </rPr>
      <t>６割以下</t>
    </r>
    <r>
      <rPr>
        <sz val="13"/>
        <rFont val="ＭＳ Ｐゴシック"/>
        <family val="3"/>
        <charset val="128"/>
      </rPr>
      <t>など、
学修意欲が著しく低いと学校が判断した</t>
    </r>
    <phoneticPr fontId="37"/>
  </si>
  <si>
    <r>
      <t>修得単位数の合計数（累積）が
標準単位数の</t>
    </r>
    <r>
      <rPr>
        <b/>
        <u/>
        <sz val="13"/>
        <color rgb="FFFF0000"/>
        <rFont val="ＭＳ Ｐゴシック"/>
        <family val="3"/>
        <charset val="128"/>
      </rPr>
      <t>７割以下</t>
    </r>
    <phoneticPr fontId="37"/>
  </si>
  <si>
    <r>
      <t>出席率が</t>
    </r>
    <r>
      <rPr>
        <b/>
        <u/>
        <sz val="13"/>
        <color rgb="FFFF0000"/>
        <rFont val="ＭＳ Ｐゴシック"/>
        <family val="3"/>
        <charset val="128"/>
      </rPr>
      <t>８割以下</t>
    </r>
    <r>
      <rPr>
        <sz val="13"/>
        <rFont val="ＭＳ Ｐゴシック"/>
        <family val="3"/>
        <charset val="128"/>
      </rPr>
      <t>など、
学修意欲が低いと学校が判断した</t>
    </r>
    <phoneticPr fontId="37"/>
  </si>
  <si>
    <r>
      <t>　　</t>
    </r>
    <r>
      <rPr>
        <b/>
        <sz val="12"/>
        <color rgb="FFFF0000"/>
        <rFont val="ＭＳ Ｐゴシック"/>
        <family val="3"/>
        <charset val="128"/>
      </rPr>
      <t>【注意】</t>
    </r>
    <r>
      <rPr>
        <sz val="12"/>
        <rFont val="ＭＳ Ｐゴシック"/>
        <family val="3"/>
        <charset val="128"/>
      </rPr>
      <t>未振込分の送金は、以下の条件に該当する場合のみ認められます。希望する場合は状況を確認のうえ、
　　チェックし本届出を送付してください。 なお、該当しない場合は、記入があっても無効とします。
　　未振込分の送金を希望しない場合は、「【新給付】停止の異動願（届）」（給付様式1-5）を作成し、 
　　スカラＡＣにて停止（本人都合）を入力してください（機構への送付は不要です）。</t>
    </r>
    <rPh sb="3" eb="5">
      <t>チュウイ</t>
    </rPh>
    <rPh sb="18" eb="20">
      <t>ジョウケン</t>
    </rPh>
    <rPh sb="21" eb="23">
      <t>ガイトウ</t>
    </rPh>
    <rPh sb="25" eb="27">
      <t>バアイ</t>
    </rPh>
    <rPh sb="29" eb="30">
      <t>ミト</t>
    </rPh>
    <rPh sb="36" eb="38">
      <t>キボウ</t>
    </rPh>
    <rPh sb="43" eb="45">
      <t>ジョウキョウ</t>
    </rPh>
    <rPh sb="46" eb="47">
      <t>カク</t>
    </rPh>
    <rPh sb="47" eb="48">
      <t>ニン</t>
    </rPh>
    <rPh sb="60" eb="61">
      <t>ホン</t>
    </rPh>
    <rPh sb="61" eb="62">
      <t>トド</t>
    </rPh>
    <rPh sb="62" eb="63">
      <t>デ</t>
    </rPh>
    <rPh sb="64" eb="66">
      <t>ソウフ</t>
    </rPh>
    <rPh sb="86" eb="88">
      <t>キニュウ</t>
    </rPh>
    <rPh sb="122" eb="123">
      <t>シン</t>
    </rPh>
    <rPh sb="123" eb="125">
      <t>キュウフ</t>
    </rPh>
    <rPh sb="126" eb="128">
      <t>テイシ</t>
    </rPh>
    <rPh sb="129" eb="131">
      <t>イドウ</t>
    </rPh>
    <rPh sb="131" eb="132">
      <t>ネガイ</t>
    </rPh>
    <rPh sb="133" eb="134">
      <t>トドケ</t>
    </rPh>
    <rPh sb="137" eb="139">
      <t>キュウフ</t>
    </rPh>
    <rPh sb="139" eb="141">
      <t>ヨウシキ</t>
    </rPh>
    <rPh sb="146" eb="148">
      <t>サクセイ</t>
    </rPh>
    <rPh sb="179" eb="181">
      <t>キコウ</t>
    </rPh>
    <rPh sb="183" eb="185">
      <t>ソウフ</t>
    </rPh>
    <rPh sb="186" eb="188">
      <t>フヨウ</t>
    </rPh>
    <phoneticPr fontId="11"/>
  </si>
  <si>
    <t>①届出年月日
  （例：2025/4/1)</t>
    <rPh sb="1" eb="3">
      <t>トドケデ</t>
    </rPh>
    <rPh sb="3" eb="6">
      <t>ネンガッピ</t>
    </rPh>
    <rPh sb="10" eb="11">
      <t>レイ</t>
    </rPh>
    <phoneticPr fontId="11"/>
  </si>
  <si>
    <t>辞退（短縮卒業・修了）</t>
    <rPh sb="0" eb="2">
      <t>ジタイ</t>
    </rPh>
    <rPh sb="3" eb="5">
      <t>タンシュク</t>
    </rPh>
    <rPh sb="5" eb="7">
      <t>ソツギョウ</t>
    </rPh>
    <rPh sb="8" eb="10">
      <t>シュウリョウ</t>
    </rPh>
    <phoneticPr fontId="11"/>
  </si>
  <si>
    <r>
      <t>２．異動情報の入力</t>
    </r>
    <r>
      <rPr>
        <b/>
        <sz val="10"/>
        <rFont val="ＭＳ Ｐゴシック"/>
        <family val="3"/>
        <charset val="128"/>
      </rPr>
      <t xml:space="preserve">
　</t>
    </r>
    <r>
      <rPr>
        <sz val="10"/>
        <rFont val="ＭＳ Ｐゴシック"/>
        <family val="3"/>
        <charset val="128"/>
      </rPr>
      <t>　　  ①異動種別を確認してください。</t>
    </r>
    <rPh sb="2" eb="4">
      <t>イドウ</t>
    </rPh>
    <rPh sb="4" eb="6">
      <t>ジョウホウ</t>
    </rPh>
    <rPh sb="7" eb="9">
      <t>ニュウリョク</t>
    </rPh>
    <rPh sb="16" eb="18">
      <t>イドウ</t>
    </rPh>
    <rPh sb="18" eb="20">
      <t>シュベツ</t>
    </rPh>
    <rPh sb="21" eb="23">
      <t>カクニン</t>
    </rPh>
    <phoneticPr fontId="11"/>
  </si>
  <si>
    <t>【新給付】辞退</t>
    <rPh sb="1" eb="2">
      <t>シン</t>
    </rPh>
    <rPh sb="2" eb="4">
      <t>キュウフ</t>
    </rPh>
    <rPh sb="5" eb="7">
      <t>ジタイ</t>
    </rPh>
    <phoneticPr fontId="11"/>
  </si>
  <si>
    <r>
      <t xml:space="preserve">２．異動情報の入力と確認（一部①学生入力用より自動）
</t>
    </r>
    <r>
      <rPr>
        <sz val="10"/>
        <rFont val="ＭＳ Ｐゴシック"/>
        <family val="3"/>
        <charset val="128"/>
      </rPr>
      <t>　　　　学生の入力が正しいか確認のうえ、②を入力してください。　</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phoneticPr fontId="11"/>
  </si>
  <si>
    <r>
      <rPr>
        <sz val="25"/>
        <color theme="0"/>
        <rFont val="HGP創英角ｺﾞｼｯｸUB"/>
        <family val="3"/>
        <charset val="128"/>
      </rPr>
      <t>辞退の異動始期が</t>
    </r>
    <r>
      <rPr>
        <sz val="25"/>
        <color rgb="FFFFFF00"/>
        <rFont val="HGP創英角ｺﾞｼｯｸUB"/>
        <family val="3"/>
        <charset val="128"/>
      </rPr>
      <t>２０２５／５始期以降</t>
    </r>
    <r>
      <rPr>
        <sz val="25"/>
        <color theme="0"/>
        <rFont val="ＭＳ Ｐゴシック"/>
        <family val="3"/>
        <charset val="128"/>
      </rPr>
      <t>　</t>
    </r>
    <r>
      <rPr>
        <sz val="20"/>
        <color theme="0"/>
        <rFont val="ＭＳ Ｐゴシック"/>
        <family val="3"/>
        <charset val="128"/>
      </rPr>
      <t>の奨学生用の様式です。</t>
    </r>
    <rPh sb="0" eb="2">
      <t>ジタイ</t>
    </rPh>
    <rPh sb="3" eb="5">
      <t>イドウ</t>
    </rPh>
    <phoneticPr fontId="11"/>
  </si>
  <si>
    <r>
      <rPr>
        <sz val="25"/>
        <color theme="0"/>
        <rFont val="HGP創英角ｺﾞｼｯｸUB"/>
        <family val="3"/>
        <charset val="128"/>
      </rPr>
      <t>辞退の異動始期が</t>
    </r>
    <r>
      <rPr>
        <sz val="25"/>
        <color rgb="FFFFFF00"/>
        <rFont val="HGP創英角ｺﾞｼｯｸUB"/>
        <family val="3"/>
        <charset val="128"/>
      </rPr>
      <t>２０２５／５始期以降</t>
    </r>
    <r>
      <rPr>
        <sz val="11"/>
        <color theme="0"/>
        <rFont val="ＭＳ Ｐゴシック"/>
        <family val="3"/>
        <charset val="128"/>
      </rPr>
      <t>　の奨学生用の様式です。</t>
    </r>
    <rPh sb="0" eb="2">
      <t>ジタイ</t>
    </rPh>
    <rPh sb="3" eb="5">
      <t>イドウ</t>
    </rPh>
    <phoneticPr fontId="11"/>
  </si>
  <si>
    <t>[ 給付様式１－２ ]</t>
    <phoneticPr fontId="11"/>
  </si>
  <si>
    <t>※貸与奨学金及び給付奨学金（旧制度）及び
辞退の異動始期が2025/4始期以前の「異動願（届）」は様式が異なります。
別途作成してください。</t>
    <rPh sb="18" eb="19">
      <t>オヨ</t>
    </rPh>
    <rPh sb="21" eb="23">
      <t>ジタイ</t>
    </rPh>
    <rPh sb="24" eb="26">
      <t>イドウ</t>
    </rPh>
    <rPh sb="26" eb="28">
      <t>シキ</t>
    </rPh>
    <rPh sb="35" eb="37">
      <t>シキ</t>
    </rPh>
    <rPh sb="37" eb="39">
      <t>イゼン</t>
    </rPh>
    <phoneticPr fontId="11"/>
  </si>
  <si>
    <t>【新給付】辞退（短縮卒業・修了）の異動願（届） 
及び認定報告</t>
    <rPh sb="1" eb="2">
      <t>シン</t>
    </rPh>
    <rPh sb="2" eb="4">
      <t>キュウフ</t>
    </rPh>
    <rPh sb="5" eb="7">
      <t>ジタイ</t>
    </rPh>
    <rPh sb="8" eb="10">
      <t>タンシュク</t>
    </rPh>
    <rPh sb="10" eb="12">
      <t>ソツギョウ</t>
    </rPh>
    <rPh sb="13" eb="15">
      <t>シュウリョウ</t>
    </rPh>
    <rPh sb="17" eb="18">
      <t>イ</t>
    </rPh>
    <rPh sb="18" eb="19">
      <t>ドウ</t>
    </rPh>
    <rPh sb="19" eb="20">
      <t>ネガイ</t>
    </rPh>
    <rPh sb="21" eb="22">
      <t>トド</t>
    </rPh>
    <rPh sb="25" eb="26">
      <t>オヨ</t>
    </rPh>
    <rPh sb="27" eb="29">
      <t>ニンテイ</t>
    </rPh>
    <rPh sb="29" eb="31">
      <t>ホウコク</t>
    </rPh>
    <phoneticPr fontId="11"/>
  </si>
  <si>
    <t>辞退（短縮卒業・修了）の
異動始期は</t>
    <rPh sb="0" eb="2">
      <t>ジタイ</t>
    </rPh>
    <rPh sb="3" eb="5">
      <t>タンシュク</t>
    </rPh>
    <rPh sb="5" eb="7">
      <t>ソツギョウ</t>
    </rPh>
    <rPh sb="8" eb="10">
      <t>シュウリョウ</t>
    </rPh>
    <phoneticPr fontId="37"/>
  </si>
  <si>
    <t>辞退（短縮卒業・修了）の
総合認定は</t>
    <rPh sb="0" eb="2">
      <t>ジタイ</t>
    </rPh>
    <rPh sb="3" eb="5">
      <t>タンシュク</t>
    </rPh>
    <rPh sb="5" eb="7">
      <t>ソツギョウ</t>
    </rPh>
    <rPh sb="8" eb="10">
      <t>シュウリョウ</t>
    </rPh>
    <rPh sb="13" eb="15">
      <t>ソウゴウ</t>
    </rPh>
    <rPh sb="15" eb="17">
      <t>ニンテイ</t>
    </rPh>
    <phoneticPr fontId="37"/>
  </si>
  <si>
    <t>　【辞退（短縮卒業・修了）】</t>
    <rPh sb="2" eb="4">
      <t>ジタイ</t>
    </rPh>
    <rPh sb="5" eb="7">
      <t>タンシュク</t>
    </rPh>
    <rPh sb="7" eb="9">
      <t>ソツギョウ</t>
    </rPh>
    <rPh sb="10" eb="12">
      <t>シュウリョウ</t>
    </rPh>
    <phoneticPr fontId="11"/>
  </si>
  <si>
    <r>
      <rPr>
        <b/>
        <sz val="18"/>
        <rFont val="ＭＳ Ｐゴシック"/>
        <family val="3"/>
        <charset val="128"/>
      </rPr>
      <t>卒業日／修了日</t>
    </r>
    <r>
      <rPr>
        <sz val="20"/>
        <rFont val="ＭＳ Ｐゴシック"/>
        <family val="3"/>
        <charset val="128"/>
      </rPr>
      <t xml:space="preserve">
</t>
    </r>
    <r>
      <rPr>
        <sz val="15"/>
        <rFont val="ＭＳ Ｐゴシック"/>
        <family val="3"/>
        <charset val="128"/>
      </rPr>
      <t>※学籍を失った日</t>
    </r>
    <rPh sb="0" eb="2">
      <t>ソツギョウ</t>
    </rPh>
    <rPh sb="2" eb="3">
      <t>ビ</t>
    </rPh>
    <rPh sb="4" eb="6">
      <t>シュウリョウ</t>
    </rPh>
    <rPh sb="6" eb="7">
      <t>ビ</t>
    </rPh>
    <rPh sb="9" eb="11">
      <t>ガクセキ</t>
    </rPh>
    <rPh sb="12" eb="13">
      <t>ウシナ</t>
    </rPh>
    <rPh sb="15" eb="16">
      <t>ヒ</t>
    </rPh>
    <phoneticPr fontId="37"/>
  </si>
  <si>
    <t>以下、太枠内を記入してください。</t>
    <rPh sb="3" eb="6">
      <t>フトワクナイ</t>
    </rPh>
    <rPh sb="7" eb="9">
      <t>キニュウ</t>
    </rPh>
    <phoneticPr fontId="11"/>
  </si>
  <si>
    <t>エラー：この様式は辞退の異動始期が2025/5始期以降の奨学生用です。2025/4始期以前の様式をご使用ください。</t>
    <rPh sb="6" eb="8">
      <t>ヨウシキ</t>
    </rPh>
    <rPh sb="9" eb="11">
      <t>ジタイ</t>
    </rPh>
    <rPh sb="12" eb="14">
      <t>イドウ</t>
    </rPh>
    <rPh sb="14" eb="16">
      <t>シキ</t>
    </rPh>
    <rPh sb="23" eb="25">
      <t>シキ</t>
    </rPh>
    <rPh sb="25" eb="27">
      <t>イコウ</t>
    </rPh>
    <rPh sb="28" eb="31">
      <t>ショウガクセイ</t>
    </rPh>
    <rPh sb="31" eb="32">
      <t>ヨウ</t>
    </rPh>
    <rPh sb="41" eb="43">
      <t>シキ</t>
    </rPh>
    <rPh sb="43" eb="45">
      <t>イゼン</t>
    </rPh>
    <rPh sb="46" eb="48">
      <t>ヨウシキ</t>
    </rPh>
    <rPh sb="50" eb="52">
      <t>シヨウ</t>
    </rPh>
    <phoneticPr fontId="11"/>
  </si>
  <si>
    <r>
      <rPr>
        <sz val="20"/>
        <color theme="0"/>
        <rFont val="HGP創英角ｺﾞｼｯｸUB"/>
        <family val="3"/>
        <charset val="128"/>
      </rPr>
      <t>辞退の異動始期が</t>
    </r>
    <r>
      <rPr>
        <sz val="20"/>
        <color rgb="FFFFFF00"/>
        <rFont val="HGP創英角ｺﾞｼｯｸUB"/>
        <family val="3"/>
        <charset val="128"/>
      </rPr>
      <t>２０２５／５始期以降</t>
    </r>
    <r>
      <rPr>
        <sz val="11"/>
        <color theme="0"/>
        <rFont val="ＭＳ Ｐゴシック"/>
        <family val="3"/>
        <charset val="128"/>
      </rPr>
      <t>　</t>
    </r>
    <r>
      <rPr>
        <sz val="15"/>
        <color theme="0"/>
        <rFont val="ＭＳ Ｐゴシック"/>
        <family val="3"/>
        <charset val="128"/>
      </rPr>
      <t>の奨学生用の様式です。</t>
    </r>
    <rPh sb="0" eb="2">
      <t>ジタイ</t>
    </rPh>
    <rPh sb="3" eb="5">
      <t>イドウ</t>
    </rPh>
    <rPh sb="5" eb="7">
      <t>シキ</t>
    </rPh>
    <rPh sb="14" eb="16">
      <t>シキ</t>
    </rPh>
    <rPh sb="16" eb="18">
      <t>イコウ</t>
    </rPh>
    <rPh sb="20" eb="23">
      <t>ショウガクセイ</t>
    </rPh>
    <rPh sb="23" eb="24">
      <t>ヨウ</t>
    </rPh>
    <rPh sb="25" eb="27">
      <t>ヨウシキ</t>
    </rPh>
    <phoneticPr fontId="11"/>
  </si>
  <si>
    <r>
      <rPr>
        <sz val="35"/>
        <color theme="0"/>
        <rFont val="HGP創英角ｺﾞｼｯｸUB"/>
        <family val="3"/>
        <charset val="128"/>
      </rPr>
      <t>辞退の異動始期が</t>
    </r>
    <r>
      <rPr>
        <sz val="35"/>
        <color rgb="FFFFFF00"/>
        <rFont val="HGP創英角ｺﾞｼｯｸUB"/>
        <family val="3"/>
        <charset val="128"/>
      </rPr>
      <t>２０２５／５始期以降</t>
    </r>
    <r>
      <rPr>
        <sz val="11"/>
        <color theme="0"/>
        <rFont val="ＭＳ Ｐゴシック"/>
        <family val="3"/>
        <charset val="128"/>
      </rPr>
      <t>　</t>
    </r>
    <r>
      <rPr>
        <sz val="20"/>
        <color theme="0"/>
        <rFont val="ＭＳ Ｐゴシック"/>
        <family val="3"/>
        <charset val="128"/>
      </rPr>
      <t>の奨学生用の様式です。</t>
    </r>
    <rPh sb="0" eb="2">
      <t>ジタイ</t>
    </rPh>
    <rPh sb="3" eb="5">
      <t>イドウ</t>
    </rPh>
    <phoneticPr fontId="11"/>
  </si>
  <si>
    <t>①学校証明日
　 (例:2025/4/1)</t>
    <rPh sb="1" eb="3">
      <t>ガッコウ</t>
    </rPh>
    <rPh sb="3" eb="5">
      <t>ショウメイ</t>
    </rPh>
    <rPh sb="5" eb="6">
      <t>ヒ</t>
    </rPh>
    <rPh sb="10" eb="11">
      <t>レイ</t>
    </rPh>
    <phoneticPr fontId="11"/>
  </si>
  <si>
    <t>②卒業日／修了日
（例：2026/3/31)</t>
    <rPh sb="1" eb="4">
      <t>ソツギョウビ</t>
    </rPh>
    <rPh sb="5" eb="7">
      <t>シュウリョウ</t>
    </rPh>
    <rPh sb="7" eb="8">
      <t>ヒ</t>
    </rPh>
    <rPh sb="10" eb="11">
      <t>レイ</t>
    </rPh>
    <phoneticPr fontId="11"/>
  </si>
  <si>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※未振込分が発生した場合、以下の【注意】を読んでいただき、□に✔をいれてください。
　　　　※振込超過がある場合は、「振込金受取書」のコピーを異動願（届）にホチキス留めしてください。
　　　　</t>
    </r>
    <r>
      <rPr>
        <u val="double"/>
        <sz val="10"/>
        <rFont val="ＭＳ Ｐゴシック"/>
        <family val="3"/>
        <charset val="128"/>
      </rPr>
      <t>※2025年度より組戻し対象者においての異動願（届）等の機構送付は不要となりました。</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0" eb="84">
      <t>ミフリコミブン</t>
    </rPh>
    <rPh sb="85" eb="87">
      <t>ハッセイ</t>
    </rPh>
    <rPh sb="89" eb="91">
      <t>バアイ</t>
    </rPh>
    <rPh sb="92" eb="94">
      <t>イカ</t>
    </rPh>
    <rPh sb="96" eb="98">
      <t>チュウイ</t>
    </rPh>
    <rPh sb="100" eb="101">
      <t>ヨ</t>
    </rPh>
    <phoneticPr fontId="11"/>
  </si>
  <si>
    <r>
      <t>３．認定報告　
　　</t>
    </r>
    <r>
      <rPr>
        <sz val="12"/>
        <rFont val="ＭＳ Ｐゴシック"/>
        <family val="3"/>
        <charset val="128"/>
      </rPr>
      <t>以下、前回判定に基づき、今回の辞退（短縮卒業・修了）時における認定を行ってください。</t>
    </r>
    <rPh sb="2" eb="6">
      <t>ニンテイホウコク</t>
    </rPh>
    <rPh sb="10" eb="12">
      <t>イカ</t>
    </rPh>
    <rPh sb="13" eb="15">
      <t>ゼンカイ</t>
    </rPh>
    <rPh sb="15" eb="17">
      <t>ハンテイ</t>
    </rPh>
    <rPh sb="18" eb="19">
      <t>モト</t>
    </rPh>
    <rPh sb="22" eb="24">
      <t>コンカイ</t>
    </rPh>
    <rPh sb="25" eb="27">
      <t>ジタイ</t>
    </rPh>
    <rPh sb="28" eb="30">
      <t>タンシュク</t>
    </rPh>
    <rPh sb="30" eb="32">
      <t>ソツギョウ</t>
    </rPh>
    <rPh sb="33" eb="35">
      <t>シュウリョウ</t>
    </rPh>
    <rPh sb="36" eb="37">
      <t>ジ</t>
    </rPh>
    <rPh sb="41" eb="43">
      <t>ニンテイ</t>
    </rPh>
    <rPh sb="44" eb="45">
      <t>オコナ</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</si>
</sst>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quot;月&quot;d&quot;日&quot;;@"/>
    <numFmt numFmtId="177" formatCode="[$-F800]dddd\,\ mmmm\ dd\,\ yyyy"/>
    <numFmt numFmtId="178" formatCode="yyyy&quot;年&quot;m&quot;月&quot;;@"/>
    <numFmt numFmtId="179" formatCode="yyyyddmm"/>
    <numFmt numFmtId="180" formatCode="000000"/>
    <numFmt numFmtId="181" formatCode="yyyy/m/d;@"/>
    <numFmt numFmtId="182" formatCode="0_);[Red]\(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2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6"/>
      <name val="ＭＳ Ｐゴシック"/>
      <family val="2"/>
      <charset val="128"/>
      <scheme val="minor"/>
    </font>
    <font>
      <sz val="18"/>
      <name val="ＭＳ Ｐゴシック"/>
      <family val="3"/>
      <charset val="128"/>
    </font>
    <font>
      <sz val="15"/>
      <name val="ＭＳ Ｐゴシック"/>
      <family val="3"/>
      <charset val="128"/>
    </font>
    <font>
      <b/>
      <sz val="15"/>
      <name val="ＭＳ Ｐゴシック"/>
      <family val="3"/>
      <charset val="128"/>
    </font>
    <font>
      <sz val="13"/>
      <name val="ＭＳ Ｐゴシック"/>
      <family val="3"/>
      <charset val="128"/>
    </font>
    <font>
      <sz val="35"/>
      <name val="ＭＳ Ｐゴシック"/>
      <family val="3"/>
      <charset val="128"/>
    </font>
    <font>
      <u/>
      <sz val="12"/>
      <color rgb="FFFF0000"/>
      <name val="ＭＳ Ｐゴシック"/>
      <family val="3"/>
      <charset val="128"/>
    </font>
    <font>
      <sz val="11"/>
      <color theme="0"/>
      <name val="ＭＳ Ｐゴシック"/>
      <family val="3"/>
      <charset val="128"/>
    </font>
    <font>
      <sz val="11"/>
      <color theme="1"/>
      <name val="ＭＳ Ｐゴシック"/>
      <family val="3"/>
      <charset val="128"/>
    </font>
    <font>
      <sz val="20"/>
      <name val="ＭＳ Ｐゴシック"/>
      <family val="3"/>
      <charset val="128"/>
    </font>
    <font>
      <sz val="13"/>
      <color theme="0"/>
      <name val="ＭＳ Ｐゴシック"/>
      <family val="3"/>
      <charset val="128"/>
    </font>
    <font>
      <b/>
      <sz val="17"/>
      <name val="ＭＳ Ｐゴシック"/>
      <family val="3"/>
      <charset val="128"/>
    </font>
    <font>
      <b/>
      <sz val="13"/>
      <name val="ＭＳ Ｐゴシック"/>
      <family val="3"/>
      <charset val="128"/>
    </font>
    <font>
      <u/>
      <sz val="12"/>
      <name val="ＭＳ Ｐゴシック"/>
      <family val="3"/>
      <charset val="128"/>
    </font>
    <font>
      <sz val="7"/>
      <name val="ＭＳ Ｐゴシック"/>
      <family val="3"/>
      <charset val="128"/>
    </font>
    <font>
      <sz val="8.5"/>
      <name val="ＭＳ Ｐゴシック"/>
      <family val="3"/>
      <charset val="128"/>
    </font>
    <font>
      <sz val="15"/>
      <color theme="0"/>
      <name val="ＭＳ Ｐゴシック"/>
      <family val="3"/>
      <charset val="128"/>
    </font>
    <font>
      <sz val="12"/>
      <color theme="0"/>
      <name val="ＭＳ Ｐゴシック"/>
      <family val="3"/>
      <charset val="128"/>
    </font>
    <font>
      <b/>
      <sz val="12"/>
      <color rgb="FFFF0000"/>
      <name val="ＭＳ Ｐゴシック"/>
      <family val="3"/>
      <charset val="128"/>
    </font>
    <font>
      <b/>
      <sz val="18"/>
      <name val="ＭＳ Ｐゴシック"/>
      <family val="3"/>
      <charset val="128"/>
    </font>
    <font>
      <b/>
      <sz val="9"/>
      <color indexed="81"/>
      <name val="MS P ゴシック"/>
      <family val="3"/>
      <charset val="128"/>
    </font>
    <font>
      <sz val="25"/>
      <name val="ＭＳ Ｐゴシック"/>
      <family val="3"/>
      <charset val="128"/>
    </font>
    <font>
      <b/>
      <sz val="25"/>
      <name val="ＭＳ Ｐゴシック"/>
      <family val="3"/>
      <charset val="128"/>
    </font>
    <font>
      <b/>
      <sz val="20"/>
      <color theme="0"/>
      <name val="ＭＳ Ｐゴシック"/>
      <family val="3"/>
      <charset val="128"/>
    </font>
    <font>
      <sz val="10"/>
      <color theme="0"/>
      <name val="ＭＳ Ｐゴシック"/>
      <family val="3"/>
      <charset val="128"/>
    </font>
    <font>
      <b/>
      <sz val="17"/>
      <color theme="0"/>
      <name val="ＭＳ Ｐゴシック"/>
      <family val="3"/>
      <charset val="128"/>
    </font>
    <font>
      <sz val="17"/>
      <name val="ＭＳ Ｐゴシック"/>
      <family val="3"/>
      <charset val="128"/>
    </font>
    <font>
      <b/>
      <sz val="22"/>
      <name val="ＭＳ Ｐゴシック"/>
      <family val="3"/>
      <charset val="128"/>
    </font>
    <font>
      <b/>
      <sz val="12"/>
      <color theme="9" tint="-0.249977111117893"/>
      <name val="ＭＳ Ｐゴシック"/>
      <family val="3"/>
      <charset val="128"/>
    </font>
    <font>
      <sz val="12"/>
      <color theme="9" tint="-0.249977111117893"/>
      <name val="ＭＳ Ｐゴシック"/>
      <family val="3"/>
      <charset val="128"/>
    </font>
    <font>
      <sz val="10.5"/>
      <name val="ＭＳ Ｐゴシック"/>
      <family val="3"/>
      <charset val="128"/>
    </font>
    <font>
      <b/>
      <sz val="9"/>
      <color theme="1"/>
      <name val="ＭＳ Ｐゴシック"/>
      <family val="3"/>
      <charset val="128"/>
    </font>
    <font>
      <sz val="25"/>
      <name val="HGS創英角ﾎﾟｯﾌﾟ体"/>
      <family val="3"/>
      <charset val="128"/>
    </font>
    <font>
      <b/>
      <sz val="11"/>
      <color rgb="FFFF0000"/>
      <name val="ＭＳ Ｐゴシック"/>
      <family val="3"/>
      <charset val="128"/>
    </font>
    <font>
      <sz val="11"/>
      <name val="HGS創英角ﾎﾟｯﾌﾟ体"/>
      <family val="3"/>
      <charset val="128"/>
    </font>
    <font>
      <u/>
      <sz val="11"/>
      <name val="ＭＳ Ｐゴシック"/>
      <family val="3"/>
      <charset val="128"/>
    </font>
    <font>
      <sz val="25"/>
      <color theme="0"/>
      <name val="ＭＳ Ｐゴシック"/>
      <family val="3"/>
      <charset val="128"/>
    </font>
    <font>
      <b/>
      <sz val="25"/>
      <color theme="0"/>
      <name val="ＭＳ Ｐゴシック"/>
      <family val="3"/>
      <charset val="128"/>
    </font>
    <font>
      <sz val="20"/>
      <color theme="0"/>
      <name val="HGP創英角ｺﾞｼｯｸUB"/>
      <family val="3"/>
      <charset val="128"/>
    </font>
    <font>
      <sz val="25"/>
      <color theme="0"/>
      <name val="HGP創英角ｺﾞｼｯｸUB"/>
      <family val="3"/>
      <charset val="128"/>
    </font>
    <font>
      <sz val="20"/>
      <color theme="0"/>
      <name val="ＭＳ Ｐゴシック"/>
      <family val="3"/>
      <charset val="128"/>
    </font>
    <font>
      <sz val="25"/>
      <color rgb="FFFFFF00"/>
      <name val="HGP創英角ｺﾞｼｯｸUB"/>
      <family val="3"/>
      <charset val="128"/>
    </font>
    <font>
      <sz val="20"/>
      <color rgb="FFFFFF00"/>
      <name val="HGP創英角ｺﾞｼｯｸUB"/>
      <family val="3"/>
      <charset val="128"/>
    </font>
    <font>
      <sz val="35"/>
      <color theme="0"/>
      <name val="HGP創英角ｺﾞｼｯｸUB"/>
      <family val="3"/>
      <charset val="128"/>
    </font>
    <font>
      <sz val="35"/>
      <color rgb="FFFFFF00"/>
      <name val="HGP創英角ｺﾞｼｯｸUB"/>
      <family val="3"/>
      <charset val="128"/>
    </font>
    <font>
      <b/>
      <u/>
      <sz val="13"/>
      <color rgb="FFFF0000"/>
      <name val="ＭＳ Ｐゴシック"/>
      <family val="3"/>
      <charset val="128"/>
    </font>
    <font>
      <b/>
      <sz val="26"/>
      <name val="ＭＳ Ｐゴシック"/>
      <family val="3"/>
      <charset val="128"/>
    </font>
    <font>
      <u val="double"/>
      <sz val="10"/>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CCCC"/>
        <bgColor indexed="64"/>
      </patternFill>
    </fill>
    <fill>
      <patternFill patternType="solid">
        <fgColor rgb="FFFFC000"/>
        <bgColor indexed="64"/>
      </patternFill>
    </fill>
    <fill>
      <patternFill patternType="solid">
        <fgColor rgb="FF66CCFF"/>
        <bgColor indexed="64"/>
      </patternFill>
    </fill>
    <fill>
      <patternFill patternType="solid">
        <fgColor theme="1"/>
        <bgColor indexed="64"/>
      </patternFill>
    </fill>
    <fill>
      <patternFill patternType="solid">
        <fgColor rgb="FFFF0000"/>
        <bgColor indexed="64"/>
      </patternFill>
    </fill>
    <fill>
      <patternFill patternType="solid">
        <fgColor rgb="FFCCFFCC"/>
        <bgColor indexed="64"/>
      </patternFill>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style="hair">
        <color indexed="64"/>
      </left>
      <right/>
      <top/>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style="hair">
        <color auto="1"/>
      </left>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style="hair">
        <color auto="1"/>
      </right>
      <top/>
      <bottom style="hair">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hair">
        <color auto="1"/>
      </right>
      <top style="thin">
        <color indexed="64"/>
      </top>
      <bottom style="thin">
        <color auto="1"/>
      </bottom>
      <diagonal/>
    </border>
    <border>
      <left/>
      <right/>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tted">
        <color indexed="64"/>
      </top>
      <bottom/>
      <diagonal/>
    </border>
    <border>
      <left/>
      <right style="thin">
        <color auto="1"/>
      </right>
      <top style="dotted">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right style="dotted">
        <color auto="1"/>
      </right>
      <top/>
      <bottom/>
      <diagonal/>
    </border>
    <border>
      <left style="dotted">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right style="double">
        <color auto="1"/>
      </right>
      <top style="thin">
        <color auto="1"/>
      </top>
      <bottom/>
      <diagonal/>
    </border>
    <border>
      <left style="double">
        <color auto="1"/>
      </left>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medium">
        <color indexed="64"/>
      </bottom>
      <diagonal/>
    </border>
    <border>
      <left/>
      <right style="double">
        <color indexed="64"/>
      </right>
      <top/>
      <bottom style="thin">
        <color auto="1"/>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auto="1"/>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double">
        <color auto="1"/>
      </bottom>
      <diagonal/>
    </border>
    <border>
      <left/>
      <right style="medium">
        <color indexed="64"/>
      </right>
      <top style="dotted">
        <color indexed="64"/>
      </top>
      <bottom/>
      <diagonal/>
    </border>
    <border>
      <left style="hair">
        <color indexed="64"/>
      </left>
      <right/>
      <top/>
      <bottom style="medium">
        <color indexed="64"/>
      </bottom>
      <diagonal/>
    </border>
    <border>
      <left style="dotted">
        <color auto="1"/>
      </left>
      <right style="dotted">
        <color auto="1"/>
      </right>
      <top style="dotted">
        <color auto="1"/>
      </top>
      <bottom style="dotted">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right style="medium">
        <color indexed="64"/>
      </right>
      <top/>
      <bottom style="dotted">
        <color indexed="64"/>
      </bottom>
      <diagonal/>
    </border>
    <border>
      <left style="medium">
        <color indexed="64"/>
      </left>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dashDotDot">
        <color indexed="64"/>
      </right>
      <top style="dashDotDot">
        <color indexed="64"/>
      </top>
      <bottom/>
      <diagonal/>
    </border>
    <border>
      <left/>
      <right/>
      <top style="dashDotDot">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style="medium">
        <color indexed="64"/>
      </left>
      <right/>
      <top style="dotted">
        <color indexed="64"/>
      </top>
      <bottom/>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bottom style="dotted">
        <color auto="1"/>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auto="1"/>
      </top>
      <bottom/>
      <diagonal/>
    </border>
    <border>
      <left style="double">
        <color auto="1"/>
      </left>
      <right/>
      <top style="double">
        <color auto="1"/>
      </top>
      <bottom/>
      <diagonal/>
    </border>
    <border>
      <left/>
      <right/>
      <top style="double">
        <color auto="1"/>
      </top>
      <bottom/>
      <diagonal/>
    </border>
  </borders>
  <cellStyleXfs count="5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0"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261">
    <xf numFmtId="0" fontId="0" fillId="0" borderId="0" xfId="0">
      <alignment vertical="center"/>
    </xf>
    <xf numFmtId="0" fontId="10" fillId="0" borderId="0" xfId="42" applyFont="1">
      <alignment vertical="center"/>
    </xf>
    <xf numFmtId="0" fontId="10" fillId="0" borderId="0" xfId="42" applyFont="1" applyFill="1" applyBorder="1">
      <alignment vertical="center"/>
    </xf>
    <xf numFmtId="0" fontId="10" fillId="0" borderId="0" xfId="42" applyFont="1" applyFill="1">
      <alignment vertical="center"/>
    </xf>
    <xf numFmtId="49" fontId="16" fillId="0" borderId="0" xfId="42" applyNumberFormat="1" applyFont="1" applyFill="1" applyBorder="1" applyAlignment="1">
      <alignment vertical="center"/>
    </xf>
    <xf numFmtId="0" fontId="10" fillId="0" borderId="18" xfId="42" applyFont="1" applyFill="1" applyBorder="1">
      <alignment vertical="center"/>
    </xf>
    <xf numFmtId="49" fontId="14" fillId="0" borderId="0" xfId="42" applyNumberFormat="1" applyFont="1" applyFill="1" applyBorder="1" applyAlignment="1">
      <alignment vertical="center"/>
    </xf>
    <xf numFmtId="49" fontId="14" fillId="0" borderId="0" xfId="42" applyNumberFormat="1" applyFont="1" applyFill="1" applyAlignment="1">
      <alignment vertical="center"/>
    </xf>
    <xf numFmtId="49" fontId="14" fillId="0" borderId="0" xfId="42" applyNumberFormat="1" applyFont="1" applyFill="1" applyAlignment="1">
      <alignment horizontal="right" vertical="center"/>
    </xf>
    <xf numFmtId="49" fontId="14" fillId="0" borderId="0" xfId="42" applyNumberFormat="1" applyFont="1" applyFill="1" applyBorder="1">
      <alignment vertical="center"/>
    </xf>
    <xf numFmtId="49" fontId="16" fillId="24" borderId="0" xfId="42" applyNumberFormat="1" applyFont="1" applyFill="1" applyBorder="1" applyAlignment="1">
      <alignment vertical="center"/>
    </xf>
    <xf numFmtId="49" fontId="12" fillId="0" borderId="0" xfId="42" applyNumberFormat="1" applyFont="1" applyFill="1" applyBorder="1" applyAlignment="1">
      <alignment horizontal="center" vertical="center"/>
    </xf>
    <xf numFmtId="0" fontId="10" fillId="0" borderId="0" xfId="42" applyFont="1" applyBorder="1">
      <alignment vertical="center"/>
    </xf>
    <xf numFmtId="49" fontId="12" fillId="0" borderId="0" xfId="51" applyNumberFormat="1" applyFont="1" applyFill="1" applyBorder="1" applyAlignment="1"/>
    <xf numFmtId="0" fontId="0" fillId="0" borderId="0" xfId="42" applyFont="1" applyAlignment="1">
      <alignment vertical="center"/>
    </xf>
    <xf numFmtId="0" fontId="10" fillId="0" borderId="0" xfId="42" applyFont="1" applyAlignment="1">
      <alignment vertical="center"/>
    </xf>
    <xf numFmtId="0" fontId="10" fillId="0" borderId="0" xfId="42" applyFont="1" applyFill="1" applyAlignment="1">
      <alignment horizontal="right" vertical="center"/>
    </xf>
    <xf numFmtId="0" fontId="10" fillId="0" borderId="0" xfId="42" applyFont="1" applyBorder="1" applyAlignment="1">
      <alignment horizontal="right" vertical="center"/>
    </xf>
    <xf numFmtId="0" fontId="10" fillId="0" borderId="0" xfId="42" applyFont="1" applyFill="1" applyAlignment="1">
      <alignment vertical="center"/>
    </xf>
    <xf numFmtId="0" fontId="10" fillId="0" borderId="0" xfId="42" applyFont="1" applyFill="1" applyBorder="1" applyAlignment="1">
      <alignment horizontal="right" vertical="center"/>
    </xf>
    <xf numFmtId="0" fontId="10" fillId="0" borderId="0" xfId="42" applyFont="1" applyFill="1" applyBorder="1" applyAlignment="1">
      <alignment vertical="center"/>
    </xf>
    <xf numFmtId="176" fontId="36" fillId="0" borderId="0" xfId="42" applyNumberFormat="1" applyFont="1" applyFill="1" applyBorder="1" applyAlignment="1">
      <alignment horizontal="center" vertical="center" shrinkToFit="1"/>
    </xf>
    <xf numFmtId="177" fontId="36" fillId="0" borderId="0" xfId="42" applyNumberFormat="1" applyFont="1" applyFill="1" applyBorder="1" applyAlignment="1">
      <alignment horizontal="center" vertical="center" shrinkToFit="1"/>
    </xf>
    <xf numFmtId="0" fontId="14" fillId="0" borderId="0" xfId="42" applyFont="1" applyFill="1" applyBorder="1" applyAlignment="1">
      <alignment horizontal="center" vertical="center"/>
    </xf>
    <xf numFmtId="0" fontId="38" fillId="0" borderId="0" xfId="42" applyFont="1" applyFill="1" applyBorder="1" applyAlignment="1">
      <alignment vertical="center" shrinkToFit="1"/>
    </xf>
    <xf numFmtId="0" fontId="45" fillId="0" borderId="0" xfId="51" applyFont="1" applyFill="1" applyBorder="1">
      <alignment vertical="center"/>
    </xf>
    <xf numFmtId="0" fontId="44" fillId="0" borderId="0" xfId="42" applyFont="1" applyFill="1">
      <alignment vertical="center"/>
    </xf>
    <xf numFmtId="0" fontId="10" fillId="0" borderId="72" xfId="42" applyFont="1" applyBorder="1" applyAlignment="1">
      <alignment horizontal="right" vertical="center"/>
    </xf>
    <xf numFmtId="0" fontId="40" fillId="0" borderId="0" xfId="51" quotePrefix="1" applyFont="1" applyFill="1" applyAlignment="1">
      <alignment vertical="center"/>
    </xf>
    <xf numFmtId="0" fontId="40" fillId="0" borderId="0" xfId="51" quotePrefix="1" applyFont="1" applyFill="1" applyBorder="1" applyAlignment="1">
      <alignment vertical="center"/>
    </xf>
    <xf numFmtId="0" fontId="41" fillId="0" borderId="0" xfId="42" applyFont="1" applyBorder="1" applyAlignment="1">
      <alignment vertical="center" wrapText="1"/>
    </xf>
    <xf numFmtId="0" fontId="41" fillId="0" borderId="0" xfId="42" applyFont="1" applyBorder="1" applyAlignment="1">
      <alignment vertical="center"/>
    </xf>
    <xf numFmtId="0" fontId="39" fillId="0" borderId="0" xfId="42" applyFont="1" applyFill="1" applyBorder="1" applyAlignment="1">
      <alignment vertical="center"/>
    </xf>
    <xf numFmtId="0" fontId="10" fillId="0" borderId="0" xfId="42" applyFont="1" applyFill="1" applyBorder="1" applyAlignment="1">
      <alignment vertical="top"/>
    </xf>
    <xf numFmtId="0" fontId="10" fillId="0" borderId="0" xfId="42" applyFont="1" applyFill="1" applyBorder="1" applyAlignment="1">
      <alignment vertical="center" wrapText="1"/>
    </xf>
    <xf numFmtId="0" fontId="10" fillId="0" borderId="0" xfId="42" applyNumberFormat="1" applyFont="1" applyFill="1" applyBorder="1" applyAlignment="1">
      <alignment vertical="center" shrinkToFit="1"/>
    </xf>
    <xf numFmtId="0" fontId="10" fillId="0" borderId="0" xfId="42" applyNumberFormat="1" applyFont="1" applyFill="1" applyBorder="1" applyAlignment="1">
      <alignment vertical="center"/>
    </xf>
    <xf numFmtId="0" fontId="44" fillId="0" borderId="0" xfId="42" applyFont="1" applyFill="1" applyBorder="1" applyAlignment="1">
      <alignment vertical="center"/>
    </xf>
    <xf numFmtId="14" fontId="40" fillId="0" borderId="0" xfId="42" applyNumberFormat="1" applyFont="1" applyFill="1" applyBorder="1" applyAlignment="1">
      <alignment vertical="center"/>
    </xf>
    <xf numFmtId="0" fontId="40" fillId="0" borderId="0" xfId="42" applyFont="1" applyFill="1" applyBorder="1" applyAlignment="1">
      <alignment vertical="center"/>
    </xf>
    <xf numFmtId="0" fontId="10" fillId="0" borderId="73" xfId="42" applyFont="1" applyBorder="1" applyAlignment="1">
      <alignment horizontal="right" vertical="center"/>
    </xf>
    <xf numFmtId="0" fontId="10" fillId="0" borderId="0" xfId="42" applyFont="1" applyFill="1" applyBorder="1" applyAlignment="1">
      <alignment vertical="center" textRotation="255"/>
    </xf>
    <xf numFmtId="0" fontId="10" fillId="0" borderId="76" xfId="42" applyFont="1" applyFill="1" applyBorder="1">
      <alignment vertical="center"/>
    </xf>
    <xf numFmtId="49" fontId="40" fillId="0" borderId="0" xfId="51" applyNumberFormat="1" applyFont="1" applyFill="1" applyBorder="1" applyAlignment="1">
      <alignment vertical="top"/>
    </xf>
    <xf numFmtId="0" fontId="35" fillId="0" borderId="0" xfId="42" applyFont="1" applyFill="1" applyBorder="1" applyAlignment="1">
      <alignment wrapText="1"/>
    </xf>
    <xf numFmtId="0" fontId="45" fillId="0" borderId="0" xfId="51" applyFont="1" applyFill="1">
      <alignment vertical="center"/>
    </xf>
    <xf numFmtId="0" fontId="10" fillId="0" borderId="76" xfId="42" applyFont="1" applyFill="1" applyBorder="1" applyAlignment="1">
      <alignment vertical="center" textRotation="255" shrinkToFit="1"/>
    </xf>
    <xf numFmtId="0" fontId="10" fillId="0" borderId="0" xfId="42" applyFont="1" applyFill="1" applyBorder="1" applyAlignment="1">
      <alignment wrapText="1"/>
    </xf>
    <xf numFmtId="0" fontId="10" fillId="0" borderId="0" xfId="51" applyFont="1" applyFill="1" applyBorder="1">
      <alignment vertical="center"/>
    </xf>
    <xf numFmtId="0" fontId="10" fillId="0" borderId="0" xfId="51" applyFont="1" applyFill="1" applyAlignment="1">
      <alignment vertical="center"/>
    </xf>
    <xf numFmtId="0" fontId="10" fillId="0" borderId="0" xfId="51" applyFont="1" applyFill="1">
      <alignment vertical="center"/>
    </xf>
    <xf numFmtId="0" fontId="10" fillId="0" borderId="0" xfId="51" applyFont="1" applyFill="1" applyBorder="1" applyAlignment="1">
      <alignment vertical="center"/>
    </xf>
    <xf numFmtId="0" fontId="10" fillId="0" borderId="10" xfId="51" applyFont="1" applyFill="1" applyBorder="1">
      <alignment vertical="center"/>
    </xf>
    <xf numFmtId="0" fontId="10" fillId="0" borderId="17" xfId="51" applyFont="1" applyFill="1" applyBorder="1">
      <alignment vertical="center"/>
    </xf>
    <xf numFmtId="0" fontId="10" fillId="0" borderId="18" xfId="51" applyFont="1" applyFill="1" applyBorder="1">
      <alignment vertical="center"/>
    </xf>
    <xf numFmtId="0" fontId="44" fillId="0" borderId="0" xfId="42" applyFont="1" applyAlignment="1">
      <alignment vertical="center"/>
    </xf>
    <xf numFmtId="0" fontId="10" fillId="0" borderId="13" xfId="42" applyFont="1" applyBorder="1" applyAlignment="1">
      <alignment vertical="center"/>
    </xf>
    <xf numFmtId="0" fontId="36" fillId="0" borderId="97" xfId="42" applyFont="1" applyFill="1" applyBorder="1" applyAlignment="1">
      <alignment horizontal="centerContinuous" vertical="center"/>
    </xf>
    <xf numFmtId="0" fontId="36" fillId="0" borderId="54" xfId="42" applyFont="1" applyFill="1" applyBorder="1" applyAlignment="1">
      <alignment horizontal="centerContinuous" vertical="center"/>
    </xf>
    <xf numFmtId="0" fontId="36" fillId="0" borderId="71" xfId="42" applyFont="1" applyFill="1" applyBorder="1" applyAlignment="1">
      <alignment horizontal="centerContinuous" vertical="center"/>
    </xf>
    <xf numFmtId="0" fontId="36" fillId="0" borderId="0" xfId="42" applyFont="1" applyFill="1" applyBorder="1" applyAlignment="1">
      <alignment horizontal="centerContinuous" vertical="center"/>
    </xf>
    <xf numFmtId="0" fontId="36" fillId="0" borderId="41" xfId="42" applyFont="1" applyFill="1" applyBorder="1" applyAlignment="1">
      <alignment horizontal="centerContinuous" vertical="center"/>
    </xf>
    <xf numFmtId="0" fontId="36" fillId="0" borderId="66" xfId="42" applyFont="1" applyFill="1" applyBorder="1" applyAlignment="1">
      <alignment horizontal="centerContinuous" vertical="center"/>
    </xf>
    <xf numFmtId="0" fontId="10" fillId="0" borderId="0" xfId="51" applyFont="1" applyFill="1" applyAlignment="1">
      <alignment horizontal="right" vertical="center"/>
    </xf>
    <xf numFmtId="0" fontId="10" fillId="0" borderId="0" xfId="42" applyFont="1" applyFill="1" applyBorder="1" applyAlignment="1"/>
    <xf numFmtId="0" fontId="10" fillId="0" borderId="24" xfId="42" applyFont="1" applyBorder="1" applyAlignment="1">
      <alignment vertical="center"/>
    </xf>
    <xf numFmtId="0" fontId="10" fillId="0" borderId="0" xfId="42" applyFont="1" applyFill="1" applyAlignment="1">
      <alignment horizontal="centerContinuous" vertical="center"/>
    </xf>
    <xf numFmtId="0" fontId="13" fillId="0" borderId="0" xfId="42" applyFont="1" applyFill="1" applyAlignment="1">
      <alignment horizontal="centerContinuous" vertical="center"/>
    </xf>
    <xf numFmtId="0" fontId="10" fillId="0" borderId="0" xfId="42" applyFont="1" applyAlignment="1">
      <alignment horizontal="centerContinuous" vertical="center"/>
    </xf>
    <xf numFmtId="0" fontId="36" fillId="0" borderId="0" xfId="42" applyFont="1" applyFill="1" applyAlignment="1">
      <alignment horizontal="left" vertical="center"/>
    </xf>
    <xf numFmtId="0" fontId="10" fillId="0" borderId="0" xfId="42" applyFont="1" applyFill="1" applyBorder="1" applyAlignment="1">
      <alignment horizontal="center" vertical="center" textRotation="255" shrinkToFit="1"/>
    </xf>
    <xf numFmtId="49" fontId="41" fillId="0" borderId="0" xfId="42" applyNumberFormat="1" applyFont="1" applyFill="1" applyBorder="1" applyAlignment="1">
      <alignment horizontal="center" vertical="center" wrapText="1"/>
    </xf>
    <xf numFmtId="176" fontId="39" fillId="0" borderId="0" xfId="42" applyNumberFormat="1" applyFont="1" applyFill="1" applyBorder="1" applyAlignment="1">
      <alignment horizontal="center" vertical="center" shrinkToFit="1"/>
    </xf>
    <xf numFmtId="0" fontId="39" fillId="0" borderId="0" xfId="42" applyFont="1" applyFill="1" applyAlignment="1">
      <alignment vertical="top"/>
    </xf>
    <xf numFmtId="0" fontId="16" fillId="0" borderId="0" xfId="42" applyFont="1" applyFill="1" applyAlignment="1">
      <alignment vertical="top"/>
    </xf>
    <xf numFmtId="0" fontId="10" fillId="0" borderId="0" xfId="42" applyFont="1" applyAlignment="1">
      <alignment horizontal="right" vertical="center"/>
    </xf>
    <xf numFmtId="0" fontId="14" fillId="0" borderId="0" xfId="42" applyFont="1" applyFill="1" applyBorder="1" applyAlignment="1">
      <alignment vertical="center" wrapText="1"/>
    </xf>
    <xf numFmtId="49" fontId="12" fillId="0" borderId="0" xfId="42" applyNumberFormat="1" applyFont="1" applyFill="1" applyBorder="1" applyAlignment="1">
      <alignment vertical="center"/>
    </xf>
    <xf numFmtId="49" fontId="36" fillId="0" borderId="0" xfId="42" applyNumberFormat="1" applyFont="1" applyFill="1" applyBorder="1" applyAlignment="1">
      <alignment vertical="center" wrapText="1"/>
    </xf>
    <xf numFmtId="49" fontId="36" fillId="0" borderId="0" xfId="42" applyNumberFormat="1" applyFont="1" applyFill="1" applyBorder="1" applyAlignment="1">
      <alignment vertical="center"/>
    </xf>
    <xf numFmtId="49" fontId="36" fillId="0" borderId="0" xfId="42" applyNumberFormat="1" applyFont="1" applyFill="1" applyBorder="1" applyAlignment="1"/>
    <xf numFmtId="49" fontId="15" fillId="0" borderId="0" xfId="42" applyNumberFormat="1" applyFont="1" applyFill="1" applyBorder="1" applyAlignment="1">
      <alignment vertical="center"/>
    </xf>
    <xf numFmtId="0" fontId="44" fillId="0" borderId="0" xfId="51" applyFont="1" applyFill="1" applyBorder="1" applyAlignment="1">
      <alignment vertical="center"/>
    </xf>
    <xf numFmtId="0" fontId="14" fillId="0" borderId="0" xfId="51" applyFont="1" applyFill="1" applyBorder="1" applyAlignment="1">
      <alignment vertical="top" wrapText="1"/>
    </xf>
    <xf numFmtId="0" fontId="12" fillId="0" borderId="0" xfId="51" applyFont="1" applyFill="1" applyBorder="1" applyAlignment="1">
      <alignment vertical="top" wrapText="1"/>
    </xf>
    <xf numFmtId="0" fontId="51" fillId="0" borderId="0" xfId="51" applyFont="1" applyFill="1" applyBorder="1" applyAlignment="1">
      <alignment vertical="top"/>
    </xf>
    <xf numFmtId="0" fontId="15" fillId="0" borderId="0" xfId="51" applyFont="1" applyFill="1" applyBorder="1" applyAlignment="1">
      <alignment vertical="top"/>
    </xf>
    <xf numFmtId="0" fontId="36" fillId="0" borderId="0" xfId="42" applyFont="1" applyFill="1" applyBorder="1" applyAlignment="1">
      <alignment vertical="center" wrapText="1"/>
    </xf>
    <xf numFmtId="0" fontId="12" fillId="0" borderId="0" xfId="51" applyNumberFormat="1" applyFont="1" applyFill="1" applyBorder="1" applyAlignment="1">
      <alignment horizontal="center" vertical="center"/>
    </xf>
    <xf numFmtId="0" fontId="12" fillId="0" borderId="0" xfId="51" applyFont="1" applyFill="1" applyBorder="1" applyAlignment="1">
      <alignment horizontal="center" vertical="center" shrinkToFit="1"/>
    </xf>
    <xf numFmtId="0" fontId="35" fillId="0" borderId="0" xfId="42" applyFont="1" applyFill="1" applyBorder="1" applyAlignment="1">
      <alignment vertical="center" wrapText="1"/>
    </xf>
    <xf numFmtId="0" fontId="10" fillId="0" borderId="106" xfId="42" applyFont="1" applyFill="1" applyBorder="1">
      <alignment vertical="center"/>
    </xf>
    <xf numFmtId="0" fontId="10" fillId="0" borderId="27" xfId="42" applyFont="1" applyFill="1" applyBorder="1">
      <alignment vertical="center"/>
    </xf>
    <xf numFmtId="0" fontId="10" fillId="0" borderId="18" xfId="42" applyFont="1" applyFill="1" applyBorder="1" applyAlignment="1">
      <alignment vertical="center"/>
    </xf>
    <xf numFmtId="0" fontId="10" fillId="0" borderId="74" xfId="42" applyFont="1" applyFill="1" applyBorder="1">
      <alignment vertical="center"/>
    </xf>
    <xf numFmtId="0" fontId="44" fillId="0" borderId="0" xfId="42" applyFont="1" applyFill="1" applyAlignment="1">
      <alignment horizontal="right" vertical="center"/>
    </xf>
    <xf numFmtId="0" fontId="44" fillId="0" borderId="0" xfId="51" applyFont="1" applyFill="1" applyAlignment="1">
      <alignment horizontal="right" vertical="center"/>
    </xf>
    <xf numFmtId="0" fontId="44" fillId="0" borderId="0" xfId="42" applyFont="1" applyFill="1" applyBorder="1">
      <alignment vertical="center"/>
    </xf>
    <xf numFmtId="0" fontId="53" fillId="0" borderId="0" xfId="42" applyFont="1" applyFill="1" applyBorder="1" applyAlignment="1">
      <alignment vertical="center"/>
    </xf>
    <xf numFmtId="49" fontId="36" fillId="0" borderId="0" xfId="42" applyNumberFormat="1" applyFont="1" applyFill="1" applyBorder="1" applyAlignment="1">
      <alignment horizontal="center" vertical="center"/>
    </xf>
    <xf numFmtId="0" fontId="35" fillId="0" borderId="0" xfId="42" applyFont="1" applyFill="1" applyBorder="1" applyAlignment="1">
      <alignment horizontal="center" wrapText="1"/>
    </xf>
    <xf numFmtId="0" fontId="12" fillId="0" borderId="0" xfId="42" applyFont="1" applyFill="1" applyBorder="1" applyAlignment="1">
      <alignment vertical="center"/>
    </xf>
    <xf numFmtId="0" fontId="44" fillId="0" borderId="0" xfId="42" applyFont="1" applyBorder="1" applyAlignment="1">
      <alignment vertical="center"/>
    </xf>
    <xf numFmtId="0" fontId="40" fillId="0" borderId="0" xfId="42" applyFont="1" applyBorder="1" applyAlignment="1">
      <alignment horizontal="center" vertical="center"/>
    </xf>
    <xf numFmtId="0" fontId="10" fillId="0" borderId="0" xfId="42" applyFont="1" applyBorder="1" applyAlignment="1">
      <alignment vertical="center"/>
    </xf>
    <xf numFmtId="49" fontId="13" fillId="0" borderId="41" xfId="42" applyNumberFormat="1" applyFont="1" applyFill="1" applyBorder="1" applyAlignment="1">
      <alignment horizontal="center" vertical="center"/>
    </xf>
    <xf numFmtId="49" fontId="13" fillId="0" borderId="65" xfId="42" applyNumberFormat="1" applyFont="1" applyFill="1" applyBorder="1" applyAlignment="1">
      <alignment vertical="center"/>
    </xf>
    <xf numFmtId="49" fontId="46" fillId="0" borderId="41" xfId="42" applyNumberFormat="1" applyFont="1" applyFill="1" applyBorder="1" applyAlignment="1">
      <alignment horizontal="center" vertical="center"/>
    </xf>
    <xf numFmtId="49" fontId="46" fillId="0" borderId="41" xfId="42" applyNumberFormat="1" applyFont="1" applyFill="1" applyBorder="1" applyAlignment="1">
      <alignment vertical="center"/>
    </xf>
    <xf numFmtId="49" fontId="46" fillId="0" borderId="17" xfId="42" applyNumberFormat="1" applyFont="1" applyFill="1" applyBorder="1" applyAlignment="1">
      <alignment vertical="center"/>
    </xf>
    <xf numFmtId="0" fontId="10" fillId="0" borderId="0" xfId="42" applyFont="1" applyFill="1" applyBorder="1" applyAlignment="1">
      <alignment horizontal="center" vertical="center" textRotation="255"/>
    </xf>
    <xf numFmtId="178" fontId="13" fillId="0" borderId="0" xfId="42" applyNumberFormat="1" applyFont="1" applyFill="1" applyBorder="1" applyAlignment="1">
      <alignment horizontal="center" vertical="center" wrapText="1"/>
    </xf>
    <xf numFmtId="0" fontId="36" fillId="0" borderId="0" xfId="42" applyFont="1" applyFill="1" applyBorder="1" applyAlignment="1">
      <alignment vertical="center" textRotation="255"/>
    </xf>
    <xf numFmtId="0" fontId="10" fillId="0" borderId="0" xfId="51" applyFont="1" applyFill="1" applyBorder="1" applyAlignment="1">
      <alignment vertical="top"/>
    </xf>
    <xf numFmtId="0" fontId="40" fillId="0" borderId="0" xfId="42" applyFont="1" applyFill="1" applyAlignment="1">
      <alignment vertical="center"/>
    </xf>
    <xf numFmtId="49" fontId="36" fillId="0" borderId="0" xfId="51" applyNumberFormat="1" applyFont="1" applyFill="1" applyBorder="1" applyAlignment="1">
      <alignment horizontal="right"/>
    </xf>
    <xf numFmtId="0" fontId="41" fillId="0" borderId="0" xfId="42" applyFont="1" applyBorder="1" applyAlignment="1">
      <alignment horizontal="left" vertical="center" wrapText="1"/>
    </xf>
    <xf numFmtId="0" fontId="41" fillId="0" borderId="0" xfId="42" applyFont="1" applyFill="1" applyBorder="1" applyAlignment="1">
      <alignment horizontal="left" vertical="center" wrapText="1"/>
    </xf>
    <xf numFmtId="0" fontId="44" fillId="0" borderId="0" xfId="42" applyFont="1" applyBorder="1" applyAlignment="1">
      <alignment horizontal="center" vertical="center"/>
    </xf>
    <xf numFmtId="0" fontId="10" fillId="0" borderId="0" xfId="42" applyFont="1" applyBorder="1" applyAlignment="1">
      <alignment horizontal="left" vertical="center"/>
    </xf>
    <xf numFmtId="0" fontId="10" fillId="0" borderId="13" xfId="42" applyFont="1" applyBorder="1" applyAlignment="1">
      <alignment horizontal="left" vertical="center"/>
    </xf>
    <xf numFmtId="0" fontId="40" fillId="0" borderId="0" xfId="51" quotePrefix="1" applyFont="1" applyFill="1" applyAlignment="1">
      <alignment horizontal="left" vertical="center"/>
    </xf>
    <xf numFmtId="0" fontId="10" fillId="0" borderId="0" xfId="42" applyFont="1" applyBorder="1" applyAlignment="1">
      <alignment horizontal="center" vertical="center"/>
    </xf>
    <xf numFmtId="0" fontId="10" fillId="0" borderId="0" xfId="42" applyFont="1" applyBorder="1" applyAlignment="1">
      <alignment vertical="center"/>
    </xf>
    <xf numFmtId="0" fontId="35" fillId="0" borderId="0" xfId="42" applyFont="1" applyFill="1" applyBorder="1" applyAlignment="1">
      <alignment horizontal="left" vertical="center"/>
    </xf>
    <xf numFmtId="49" fontId="36" fillId="0" borderId="0" xfId="51" applyNumberFormat="1" applyFont="1" applyFill="1" applyBorder="1" applyAlignment="1"/>
    <xf numFmtId="179" fontId="10" fillId="0" borderId="0" xfId="42" applyNumberFormat="1" applyFont="1" applyBorder="1" applyAlignment="1">
      <alignment horizontal="left" vertical="center"/>
    </xf>
    <xf numFmtId="0" fontId="44" fillId="0" borderId="0" xfId="42" applyFont="1">
      <alignment vertical="center"/>
    </xf>
    <xf numFmtId="0" fontId="10" fillId="0" borderId="72" xfId="42" applyFont="1" applyFill="1" applyBorder="1" applyAlignment="1">
      <alignment horizontal="right" vertical="center"/>
    </xf>
    <xf numFmtId="0" fontId="10" fillId="27" borderId="21" xfId="42" applyFont="1" applyFill="1" applyBorder="1" applyAlignment="1">
      <alignment horizontal="right" vertical="center"/>
    </xf>
    <xf numFmtId="0" fontId="10" fillId="27" borderId="0" xfId="42" applyFont="1" applyFill="1" applyBorder="1" applyAlignment="1">
      <alignment horizontal="right" vertical="center"/>
    </xf>
    <xf numFmtId="0" fontId="10" fillId="27" borderId="0" xfId="42" applyFont="1" applyFill="1" applyBorder="1">
      <alignment vertical="center"/>
    </xf>
    <xf numFmtId="0" fontId="10" fillId="27" borderId="0" xfId="42" applyFont="1" applyFill="1" applyBorder="1" applyAlignment="1">
      <alignment vertical="center"/>
    </xf>
    <xf numFmtId="0" fontId="10" fillId="27" borderId="22" xfId="42" applyFont="1" applyFill="1" applyBorder="1" applyAlignment="1">
      <alignment vertical="center"/>
    </xf>
    <xf numFmtId="0" fontId="10" fillId="27" borderId="32" xfId="42" applyFont="1" applyFill="1" applyBorder="1" applyAlignment="1">
      <alignment horizontal="right" vertical="center"/>
    </xf>
    <xf numFmtId="0" fontId="10" fillId="27" borderId="11" xfId="42" applyFont="1" applyFill="1" applyBorder="1" applyAlignment="1">
      <alignment horizontal="right" vertical="center"/>
    </xf>
    <xf numFmtId="0" fontId="10" fillId="27" borderId="11" xfId="42" applyFont="1" applyFill="1" applyBorder="1">
      <alignment vertical="center"/>
    </xf>
    <xf numFmtId="0" fontId="10" fillId="27" borderId="11" xfId="42" applyFont="1" applyFill="1" applyBorder="1" applyAlignment="1">
      <alignment vertical="center"/>
    </xf>
    <xf numFmtId="0" fontId="10" fillId="27" borderId="42" xfId="42" applyFont="1" applyFill="1" applyBorder="1" applyAlignment="1">
      <alignment vertical="center"/>
    </xf>
    <xf numFmtId="0" fontId="44" fillId="0" borderId="0" xfId="42" applyFont="1" applyBorder="1" applyAlignment="1">
      <alignment horizontal="right" vertical="center"/>
    </xf>
    <xf numFmtId="0" fontId="10" fillId="0" borderId="0" xfId="42" applyFont="1" applyAlignment="1">
      <alignment horizontal="center" vertical="center"/>
    </xf>
    <xf numFmtId="0" fontId="44" fillId="0" borderId="0" xfId="42" applyFont="1" applyBorder="1" applyAlignment="1">
      <alignment horizontal="left" vertical="center"/>
    </xf>
    <xf numFmtId="0" fontId="10" fillId="0" borderId="0" xfId="42" applyFont="1" applyAlignment="1">
      <alignment horizontal="right" vertical="center"/>
    </xf>
    <xf numFmtId="0" fontId="14" fillId="0" borderId="0" xfId="42" applyFont="1" applyAlignment="1">
      <alignment vertical="center"/>
    </xf>
    <xf numFmtId="0" fontId="10" fillId="0" borderId="73" xfId="42" applyFont="1" applyBorder="1" applyAlignment="1">
      <alignment vertical="center" wrapText="1"/>
    </xf>
    <xf numFmtId="0" fontId="49" fillId="0" borderId="0" xfId="42" applyFont="1" applyBorder="1" applyAlignment="1">
      <alignment vertical="center" wrapText="1"/>
    </xf>
    <xf numFmtId="0" fontId="44" fillId="0" borderId="0" xfId="42" applyFont="1" applyBorder="1" applyAlignment="1">
      <alignment horizontal="center" vertical="center"/>
    </xf>
    <xf numFmtId="0" fontId="10" fillId="0" borderId="0" xfId="42" applyFont="1" applyBorder="1" applyAlignment="1">
      <alignment horizontal="left" vertical="center"/>
    </xf>
    <xf numFmtId="0" fontId="10" fillId="0" borderId="0" xfId="42" applyFont="1" applyAlignment="1">
      <alignment horizontal="right" vertical="center"/>
    </xf>
    <xf numFmtId="0" fontId="39" fillId="0" borderId="0" xfId="51" applyFont="1" applyFill="1" applyBorder="1" applyAlignment="1">
      <alignment horizontal="center" vertical="center"/>
    </xf>
    <xf numFmtId="0" fontId="39" fillId="0" borderId="0" xfId="51" applyFont="1" applyFill="1" applyBorder="1" applyAlignment="1">
      <alignment horizontal="left" vertical="center"/>
    </xf>
    <xf numFmtId="0" fontId="40" fillId="0" borderId="0" xfId="51" quotePrefix="1" applyFont="1" applyFill="1" applyBorder="1" applyAlignment="1">
      <alignment horizontal="left" vertical="center"/>
    </xf>
    <xf numFmtId="14" fontId="13" fillId="31" borderId="0" xfId="42" applyNumberFormat="1" applyFont="1" applyFill="1" applyBorder="1" applyAlignment="1">
      <alignment horizontal="center" vertical="center" wrapText="1"/>
    </xf>
    <xf numFmtId="14" fontId="13" fillId="31" borderId="0" xfId="42" applyNumberFormat="1" applyFont="1" applyFill="1" applyBorder="1" applyAlignment="1">
      <alignment horizontal="left" vertical="center" wrapText="1"/>
    </xf>
    <xf numFmtId="0" fontId="36" fillId="0" borderId="0" xfId="42" applyFont="1" applyBorder="1" applyAlignment="1">
      <alignment vertical="top" wrapText="1"/>
    </xf>
    <xf numFmtId="0" fontId="36" fillId="0" borderId="0" xfId="42" applyFont="1" applyBorder="1" applyAlignment="1">
      <alignment horizontal="center" vertical="top" wrapText="1"/>
    </xf>
    <xf numFmtId="0" fontId="36" fillId="0" borderId="0" xfId="42" applyFont="1" applyBorder="1" applyAlignment="1">
      <alignment horizontal="left" vertical="center" wrapText="1"/>
    </xf>
    <xf numFmtId="0" fontId="36" fillId="0" borderId="0" xfId="42" applyFont="1" applyBorder="1" applyAlignment="1">
      <alignment vertical="center" wrapText="1"/>
    </xf>
    <xf numFmtId="0" fontId="36" fillId="0" borderId="0" xfId="0" applyFont="1" applyFill="1" applyBorder="1" applyAlignment="1">
      <alignment vertical="top" wrapText="1"/>
    </xf>
    <xf numFmtId="0" fontId="36" fillId="0" borderId="34" xfId="42" applyFont="1" applyBorder="1" applyAlignment="1">
      <alignment vertical="top" wrapText="1"/>
    </xf>
    <xf numFmtId="0" fontId="36" fillId="0" borderId="15" xfId="42" applyFont="1" applyBorder="1" applyAlignment="1">
      <alignment vertical="top" wrapText="1"/>
    </xf>
    <xf numFmtId="0" fontId="36" fillId="0" borderId="21" xfId="42" applyFont="1" applyBorder="1" applyAlignment="1">
      <alignment vertical="top" wrapText="1"/>
    </xf>
    <xf numFmtId="0" fontId="36" fillId="0" borderId="35" xfId="42" applyFont="1" applyBorder="1" applyAlignment="1">
      <alignment vertical="top" wrapText="1"/>
    </xf>
    <xf numFmtId="0" fontId="36" fillId="0" borderId="0" xfId="51" applyNumberFormat="1" applyFont="1" applyFill="1" applyBorder="1" applyAlignment="1">
      <alignment vertical="center"/>
    </xf>
    <xf numFmtId="0" fontId="10" fillId="0" borderId="21" xfId="42" applyFont="1" applyBorder="1" applyAlignment="1">
      <alignment horizontal="left" vertical="center"/>
    </xf>
    <xf numFmtId="0" fontId="10" fillId="0" borderId="22" xfId="42" applyFont="1" applyBorder="1">
      <alignment vertical="center"/>
    </xf>
    <xf numFmtId="0" fontId="40" fillId="0" borderId="21" xfId="51" quotePrefix="1" applyFont="1" applyFill="1" applyBorder="1" applyAlignment="1">
      <alignment horizontal="left" vertical="center"/>
    </xf>
    <xf numFmtId="0" fontId="10" fillId="0" borderId="32" xfId="42" applyFont="1" applyBorder="1" applyAlignment="1">
      <alignment vertical="center"/>
    </xf>
    <xf numFmtId="0" fontId="10" fillId="0" borderId="11" xfId="42" applyFont="1" applyBorder="1" applyAlignment="1">
      <alignment vertical="center"/>
    </xf>
    <xf numFmtId="0" fontId="44" fillId="0" borderId="11" xfId="42" applyFont="1" applyBorder="1" applyAlignment="1">
      <alignment horizontal="center" vertical="center"/>
    </xf>
    <xf numFmtId="0" fontId="40" fillId="0" borderId="22" xfId="51" quotePrefix="1" applyFont="1" applyFill="1" applyBorder="1" applyAlignment="1">
      <alignment horizontal="left" vertical="center"/>
    </xf>
    <xf numFmtId="0" fontId="36" fillId="0" borderId="22" xfId="42" applyFont="1" applyBorder="1" applyAlignment="1">
      <alignment vertical="center" wrapText="1"/>
    </xf>
    <xf numFmtId="0" fontId="36" fillId="0" borderId="114" xfId="42" applyFont="1" applyBorder="1" applyAlignment="1">
      <alignment vertical="top" wrapText="1"/>
    </xf>
    <xf numFmtId="0" fontId="36" fillId="0" borderId="115" xfId="42" applyFont="1" applyBorder="1" applyAlignment="1">
      <alignment vertical="top" wrapText="1"/>
    </xf>
    <xf numFmtId="0" fontId="36" fillId="0" borderId="116" xfId="42" applyFont="1" applyBorder="1" applyAlignment="1">
      <alignment vertical="top" wrapText="1"/>
    </xf>
    <xf numFmtId="0" fontId="36" fillId="0" borderId="117" xfId="42" applyFont="1" applyBorder="1" applyAlignment="1">
      <alignment vertical="top" wrapText="1"/>
    </xf>
    <xf numFmtId="0" fontId="36" fillId="0" borderId="118" xfId="42" applyFont="1" applyBorder="1" applyAlignment="1">
      <alignment vertical="center" wrapText="1"/>
    </xf>
    <xf numFmtId="0" fontId="10" fillId="0" borderId="117" xfId="42" applyFont="1" applyBorder="1" applyAlignment="1">
      <alignment horizontal="left" vertical="center"/>
    </xf>
    <xf numFmtId="0" fontId="10" fillId="0" borderId="118" xfId="42" applyFont="1" applyBorder="1">
      <alignment vertical="center"/>
    </xf>
    <xf numFmtId="0" fontId="36" fillId="0" borderId="119" xfId="42" applyFont="1" applyBorder="1" applyAlignment="1">
      <alignment vertical="top" wrapText="1"/>
    </xf>
    <xf numFmtId="0" fontId="10" fillId="0" borderId="119" xfId="42" applyFont="1" applyBorder="1">
      <alignment vertical="center"/>
    </xf>
    <xf numFmtId="0" fontId="10" fillId="0" borderId="121" xfId="42" applyFont="1" applyBorder="1">
      <alignment vertical="center"/>
    </xf>
    <xf numFmtId="0" fontId="52" fillId="0" borderId="122" xfId="0" applyFont="1" applyFill="1" applyBorder="1" applyAlignment="1">
      <alignment vertical="top" wrapText="1"/>
    </xf>
    <xf numFmtId="0" fontId="36" fillId="0" borderId="122" xfId="51" applyNumberFormat="1" applyFont="1" applyFill="1" applyBorder="1" applyAlignment="1">
      <alignment vertical="center"/>
    </xf>
    <xf numFmtId="0" fontId="36" fillId="0" borderId="123" xfId="51" applyNumberFormat="1" applyFont="1" applyFill="1" applyBorder="1" applyAlignment="1">
      <alignment vertical="center"/>
    </xf>
    <xf numFmtId="0" fontId="36" fillId="0" borderId="125" xfId="42" applyFont="1" applyBorder="1" applyAlignment="1">
      <alignment vertical="top" wrapText="1"/>
    </xf>
    <xf numFmtId="0" fontId="36" fillId="0" borderId="124" xfId="42" applyFont="1" applyBorder="1" applyAlignment="1">
      <alignment vertical="top" wrapText="1"/>
    </xf>
    <xf numFmtId="0" fontId="10" fillId="0" borderId="0" xfId="42" applyFont="1" applyBorder="1" applyAlignment="1">
      <alignment vertical="top"/>
    </xf>
    <xf numFmtId="0" fontId="44" fillId="0" borderId="0" xfId="42" applyFont="1" applyFill="1" applyBorder="1" applyAlignment="1">
      <alignment vertical="center" textRotation="255"/>
    </xf>
    <xf numFmtId="49" fontId="13" fillId="0" borderId="130" xfId="42" applyNumberFormat="1" applyFont="1" applyFill="1" applyBorder="1" applyAlignment="1">
      <alignment horizontal="center" vertical="center"/>
    </xf>
    <xf numFmtId="49" fontId="39" fillId="0" borderId="131" xfId="42" applyNumberFormat="1" applyFont="1" applyFill="1" applyBorder="1" applyAlignment="1">
      <alignment vertical="center"/>
    </xf>
    <xf numFmtId="49" fontId="39" fillId="0" borderId="19" xfId="42" applyNumberFormat="1" applyFont="1" applyFill="1" applyBorder="1" applyAlignment="1">
      <alignment vertical="center"/>
    </xf>
    <xf numFmtId="49" fontId="36" fillId="0" borderId="19" xfId="42" applyNumberFormat="1" applyFont="1" applyFill="1" applyBorder="1" applyAlignment="1">
      <alignment horizontal="center" vertical="center" wrapText="1"/>
    </xf>
    <xf numFmtId="49" fontId="36" fillId="0" borderId="19" xfId="42" applyNumberFormat="1" applyFont="1" applyFill="1" applyBorder="1" applyAlignment="1"/>
    <xf numFmtId="0" fontId="36" fillId="0" borderId="19" xfId="42" applyNumberFormat="1" applyFont="1" applyFill="1" applyBorder="1" applyAlignment="1"/>
    <xf numFmtId="0" fontId="43" fillId="0" borderId="0" xfId="42" applyFont="1" applyBorder="1" applyAlignment="1">
      <alignment horizontal="left" vertical="top" wrapText="1"/>
    </xf>
    <xf numFmtId="0" fontId="48" fillId="0" borderId="19" xfId="42" applyNumberFormat="1" applyFont="1" applyFill="1" applyBorder="1" applyAlignment="1">
      <alignment horizontal="center" vertical="center"/>
    </xf>
    <xf numFmtId="0" fontId="40" fillId="0" borderId="0" xfId="51" quotePrefix="1" applyFont="1" applyFill="1" applyBorder="1" applyAlignment="1">
      <alignment horizontal="left" vertical="center"/>
    </xf>
    <xf numFmtId="49" fontId="39" fillId="0" borderId="61" xfId="42" applyNumberFormat="1" applyFont="1" applyFill="1" applyBorder="1" applyAlignment="1">
      <alignment horizontal="center" vertical="center"/>
    </xf>
    <xf numFmtId="49" fontId="39" fillId="0" borderId="19" xfId="42" applyNumberFormat="1" applyFont="1" applyFill="1" applyBorder="1" applyAlignment="1">
      <alignment horizontal="center" vertical="center"/>
    </xf>
    <xf numFmtId="0" fontId="40" fillId="0" borderId="0" xfId="51" quotePrefix="1" applyFont="1" applyFill="1" applyAlignment="1">
      <alignment horizontal="left" vertical="center"/>
    </xf>
    <xf numFmtId="49" fontId="53" fillId="0" borderId="0" xfId="42" applyNumberFormat="1" applyFont="1" applyFill="1" applyBorder="1" applyAlignment="1">
      <alignment vertical="center"/>
    </xf>
    <xf numFmtId="49" fontId="60" fillId="0" borderId="0" xfId="42" applyNumberFormat="1" applyFont="1" applyFill="1" applyBorder="1" applyAlignment="1">
      <alignment vertical="center"/>
    </xf>
    <xf numFmtId="49" fontId="61" fillId="0" borderId="0" xfId="42" applyNumberFormat="1" applyFont="1" applyFill="1" applyBorder="1" applyAlignment="1">
      <alignment vertical="center"/>
    </xf>
    <xf numFmtId="0" fontId="62" fillId="0" borderId="0" xfId="42" applyNumberFormat="1" applyFont="1" applyFill="1" applyBorder="1" applyAlignment="1">
      <alignment vertical="center"/>
    </xf>
    <xf numFmtId="49" fontId="54" fillId="0" borderId="0" xfId="42" applyNumberFormat="1" applyFont="1" applyFill="1" applyBorder="1" applyAlignment="1">
      <alignment vertical="center"/>
    </xf>
    <xf numFmtId="0" fontId="54" fillId="0" borderId="0" xfId="42" applyNumberFormat="1" applyFont="1" applyFill="1" applyBorder="1" applyAlignment="1">
      <alignment vertical="center"/>
    </xf>
    <xf numFmtId="0" fontId="43" fillId="0" borderId="0" xfId="42" applyFont="1" applyBorder="1" applyAlignment="1">
      <alignment vertical="top" wrapText="1"/>
    </xf>
    <xf numFmtId="0" fontId="13" fillId="0" borderId="0" xfId="42" applyFont="1" applyAlignment="1">
      <alignment vertical="top"/>
    </xf>
    <xf numFmtId="0" fontId="59" fillId="0" borderId="0" xfId="42" applyFont="1" applyFill="1" applyBorder="1" applyAlignment="1">
      <alignment vertical="center" shrinkToFit="1"/>
    </xf>
    <xf numFmtId="0" fontId="40" fillId="0" borderId="0" xfId="51" quotePrefix="1" applyFont="1" applyFill="1" applyBorder="1" applyAlignment="1">
      <alignment horizontal="left" vertical="center"/>
    </xf>
    <xf numFmtId="0" fontId="45" fillId="0" borderId="0" xfId="47" applyFont="1">
      <alignment vertical="center"/>
    </xf>
    <xf numFmtId="0" fontId="45" fillId="0" borderId="0" xfId="47" applyFont="1" applyFill="1">
      <alignment vertical="center"/>
    </xf>
    <xf numFmtId="0" fontId="68" fillId="0" borderId="0" xfId="47" applyFont="1" applyFill="1" applyAlignment="1">
      <alignment vertical="center"/>
    </xf>
    <xf numFmtId="0" fontId="10" fillId="0" borderId="0" xfId="42" applyFont="1" applyAlignment="1">
      <alignment horizontal="right" vertical="center"/>
    </xf>
    <xf numFmtId="0" fontId="40" fillId="0" borderId="0" xfId="51" quotePrefix="1" applyFont="1" applyFill="1" applyBorder="1" applyAlignment="1">
      <alignment horizontal="left" vertical="center"/>
    </xf>
    <xf numFmtId="49" fontId="36" fillId="0" borderId="0" xfId="42" applyNumberFormat="1" applyFont="1" applyFill="1" applyBorder="1" applyAlignment="1">
      <alignment horizontal="center" vertical="center"/>
    </xf>
    <xf numFmtId="0" fontId="45" fillId="0" borderId="126" xfId="47" applyFont="1" applyBorder="1">
      <alignment vertical="center"/>
    </xf>
    <xf numFmtId="0" fontId="45" fillId="0" borderId="128" xfId="47" applyFont="1" applyBorder="1">
      <alignment vertical="center"/>
    </xf>
    <xf numFmtId="0" fontId="45" fillId="0" borderId="127" xfId="47" applyFont="1" applyBorder="1">
      <alignment vertical="center"/>
    </xf>
    <xf numFmtId="0" fontId="45" fillId="0" borderId="132" xfId="47" applyFont="1" applyBorder="1">
      <alignment vertical="center"/>
    </xf>
    <xf numFmtId="0" fontId="45" fillId="0" borderId="0" xfId="47" applyFont="1" applyBorder="1">
      <alignment vertical="center"/>
    </xf>
    <xf numFmtId="0" fontId="36" fillId="0" borderId="0" xfId="42" applyFont="1" applyFill="1" applyBorder="1" applyAlignment="1">
      <alignment vertical="center" shrinkToFit="1"/>
    </xf>
    <xf numFmtId="49" fontId="36" fillId="0" borderId="17" xfId="42" applyNumberFormat="1" applyFont="1" applyFill="1" applyBorder="1">
      <alignment vertical="center"/>
    </xf>
    <xf numFmtId="49" fontId="34" fillId="0" borderId="40" xfId="42" applyNumberFormat="1" applyFont="1" applyFill="1" applyBorder="1" applyAlignment="1">
      <alignment horizontal="center" vertical="center"/>
    </xf>
    <xf numFmtId="49" fontId="36" fillId="0" borderId="0" xfId="42" applyNumberFormat="1" applyFont="1" applyFill="1" applyBorder="1">
      <alignment vertical="center"/>
    </xf>
    <xf numFmtId="49" fontId="36" fillId="0" borderId="22" xfId="42" applyNumberFormat="1" applyFont="1" applyFill="1" applyBorder="1">
      <alignment vertical="center"/>
    </xf>
    <xf numFmtId="49" fontId="36" fillId="0" borderId="10" xfId="42" applyNumberFormat="1" applyFont="1" applyFill="1" applyBorder="1" applyAlignment="1">
      <alignment horizontal="center" vertical="center"/>
    </xf>
    <xf numFmtId="0" fontId="36" fillId="0" borderId="10" xfId="42" applyFont="1" applyFill="1" applyBorder="1" applyAlignment="1">
      <alignment horizontal="center" vertical="center"/>
    </xf>
    <xf numFmtId="0" fontId="36" fillId="0" borderId="10" xfId="42" applyFont="1" applyFill="1" applyBorder="1" applyAlignment="1">
      <alignment horizontal="center" vertical="center" shrinkToFit="1"/>
    </xf>
    <xf numFmtId="49" fontId="36" fillId="0" borderId="10" xfId="42" applyNumberFormat="1" applyFont="1" applyFill="1" applyBorder="1">
      <alignment vertical="center"/>
    </xf>
    <xf numFmtId="49" fontId="36" fillId="0" borderId="16" xfId="42" applyNumberFormat="1" applyFont="1" applyFill="1" applyBorder="1">
      <alignment vertical="center"/>
    </xf>
    <xf numFmtId="49" fontId="36" fillId="0" borderId="20" xfId="42" applyNumberFormat="1" applyFont="1" applyFill="1" applyBorder="1">
      <alignment vertical="center"/>
    </xf>
    <xf numFmtId="49" fontId="34" fillId="0" borderId="10" xfId="42" applyNumberFormat="1" applyFont="1" applyFill="1" applyBorder="1" applyAlignment="1">
      <alignment horizontal="center" vertical="center"/>
    </xf>
    <xf numFmtId="49" fontId="36" fillId="0" borderId="133" xfId="42" applyNumberFormat="1" applyFont="1" applyFill="1" applyBorder="1">
      <alignment vertical="center"/>
    </xf>
    <xf numFmtId="0" fontId="36" fillId="0" borderId="10" xfId="42" applyFont="1" applyFill="1" applyBorder="1" applyAlignment="1">
      <alignment horizontal="right" vertical="center" shrinkToFit="1"/>
    </xf>
    <xf numFmtId="0" fontId="36" fillId="0" borderId="16" xfId="42" applyFont="1" applyFill="1" applyBorder="1" applyAlignment="1">
      <alignment horizontal="center" vertical="center" shrinkToFit="1"/>
    </xf>
    <xf numFmtId="0" fontId="36" fillId="0" borderId="0" xfId="42" applyFont="1" applyFill="1" applyBorder="1" applyAlignment="1">
      <alignment horizontal="right" vertical="center" shrinkToFit="1"/>
    </xf>
    <xf numFmtId="49" fontId="36" fillId="0" borderId="0" xfId="42" applyNumberFormat="1" applyFont="1" applyFill="1" applyBorder="1" applyAlignment="1">
      <alignment horizontal="left" vertical="center"/>
    </xf>
    <xf numFmtId="49" fontId="10" fillId="0" borderId="0" xfId="42" applyNumberFormat="1" applyFont="1" applyFill="1" applyAlignment="1">
      <alignment horizontal="center" vertical="center"/>
    </xf>
    <xf numFmtId="49" fontId="0" fillId="0" borderId="0" xfId="42" applyNumberFormat="1" applyFont="1" applyFill="1" applyAlignment="1">
      <alignment horizontal="center" vertical="center"/>
    </xf>
    <xf numFmtId="0" fontId="0" fillId="0" borderId="0" xfId="42" applyFont="1">
      <alignment vertical="center"/>
    </xf>
    <xf numFmtId="0" fontId="34" fillId="0" borderId="0" xfId="42" applyFont="1" applyFill="1" applyBorder="1" applyAlignment="1">
      <alignment vertical="center"/>
    </xf>
    <xf numFmtId="0" fontId="40" fillId="32" borderId="0" xfId="42" applyFont="1" applyFill="1" applyBorder="1" applyAlignment="1">
      <alignment vertical="center" wrapText="1"/>
    </xf>
    <xf numFmtId="0" fontId="40" fillId="32" borderId="0" xfId="42" applyFont="1" applyFill="1" applyBorder="1" applyAlignment="1">
      <alignment vertical="center"/>
    </xf>
    <xf numFmtId="0" fontId="44" fillId="36" borderId="0" xfId="42" applyFont="1" applyFill="1" applyAlignment="1">
      <alignment horizontal="right" vertical="center"/>
    </xf>
    <xf numFmtId="0" fontId="49" fillId="0" borderId="0" xfId="42" applyFont="1" applyFill="1" applyBorder="1" applyAlignment="1">
      <alignment horizontal="left" vertical="center" wrapText="1"/>
    </xf>
    <xf numFmtId="0" fontId="10" fillId="0" borderId="0" xfId="42" applyFont="1" applyFill="1" applyBorder="1" applyAlignment="1">
      <alignment horizontal="left" vertical="center" wrapText="1"/>
    </xf>
    <xf numFmtId="0" fontId="44" fillId="0" borderId="0" xfId="42" applyFont="1" applyFill="1" applyBorder="1" applyAlignment="1">
      <alignment horizontal="center" vertical="center"/>
    </xf>
    <xf numFmtId="0" fontId="40" fillId="0" borderId="0" xfId="51" quotePrefix="1" applyFont="1" applyFill="1" applyBorder="1" applyAlignment="1">
      <alignment horizontal="left" vertical="center"/>
    </xf>
    <xf numFmtId="0" fontId="36" fillId="0" borderId="0" xfId="42" applyFont="1" applyFill="1" applyBorder="1" applyAlignment="1">
      <alignment horizontal="left" vertical="center" wrapText="1"/>
    </xf>
    <xf numFmtId="0" fontId="13" fillId="0" borderId="0" xfId="42" applyFont="1" applyFill="1" applyBorder="1" applyAlignment="1">
      <alignment horizontal="center" vertical="center" shrinkToFit="1"/>
    </xf>
    <xf numFmtId="0" fontId="40" fillId="0" borderId="0" xfId="51" quotePrefix="1" applyFont="1" applyFill="1" applyAlignment="1">
      <alignment horizontal="left" vertical="center"/>
    </xf>
    <xf numFmtId="0" fontId="10" fillId="0" borderId="0" xfId="42" applyFont="1" applyFill="1" applyBorder="1" applyAlignment="1">
      <alignment horizontal="left" vertical="top" wrapText="1"/>
    </xf>
    <xf numFmtId="0" fontId="41" fillId="0" borderId="0" xfId="42" applyFont="1" applyFill="1" applyBorder="1" applyAlignment="1">
      <alignment vertical="center" wrapText="1"/>
    </xf>
    <xf numFmtId="0" fontId="43" fillId="0" borderId="0" xfId="42" applyFont="1" applyFill="1" applyBorder="1" applyAlignment="1">
      <alignment horizontal="left" wrapText="1"/>
    </xf>
    <xf numFmtId="0" fontId="41" fillId="0" borderId="0" xfId="42" applyFont="1" applyBorder="1" applyAlignment="1">
      <alignment horizontal="left" vertical="center" wrapText="1"/>
    </xf>
    <xf numFmtId="0" fontId="36" fillId="0" borderId="0" xfId="42" applyFont="1" applyBorder="1" applyAlignment="1">
      <alignment horizontal="left" vertical="center" wrapText="1"/>
    </xf>
    <xf numFmtId="0" fontId="10" fillId="0" borderId="100" xfId="42" applyFont="1" applyBorder="1" applyAlignment="1">
      <alignment horizontal="center" vertical="center"/>
    </xf>
    <xf numFmtId="0" fontId="10" fillId="0" borderId="0" xfId="42" applyFont="1" applyAlignment="1">
      <alignment horizontal="right" vertical="center"/>
    </xf>
    <xf numFmtId="0" fontId="10" fillId="0" borderId="100" xfId="42" applyFont="1" applyBorder="1" applyAlignment="1">
      <alignment vertical="center"/>
    </xf>
    <xf numFmtId="0" fontId="35" fillId="0" borderId="0" xfId="42" applyFont="1" applyFill="1" applyBorder="1" applyAlignment="1">
      <alignment horizontal="left" wrapText="1"/>
    </xf>
    <xf numFmtId="0" fontId="10" fillId="0" borderId="106" xfId="42" applyFont="1" applyFill="1" applyBorder="1" applyAlignment="1">
      <alignment horizontal="right" vertical="center"/>
    </xf>
    <xf numFmtId="0" fontId="10" fillId="0" borderId="135" xfId="42" applyFont="1" applyFill="1" applyBorder="1">
      <alignment vertical="center"/>
    </xf>
    <xf numFmtId="0" fontId="10" fillId="0" borderId="75" xfId="42" applyFont="1" applyFill="1" applyBorder="1">
      <alignment vertical="center"/>
    </xf>
    <xf numFmtId="0" fontId="10" fillId="0" borderId="138" xfId="42" applyFont="1" applyFill="1" applyBorder="1" applyAlignment="1">
      <alignment horizontal="centerContinuous" vertical="center"/>
    </xf>
    <xf numFmtId="0" fontId="10" fillId="0" borderId="78" xfId="42" applyFont="1" applyFill="1" applyBorder="1" applyAlignment="1">
      <alignment horizontal="centerContinuous" vertical="center"/>
    </xf>
    <xf numFmtId="0" fontId="10" fillId="0" borderId="97" xfId="42" applyFont="1" applyFill="1" applyBorder="1" applyAlignment="1">
      <alignment horizontal="centerContinuous" vertical="center"/>
    </xf>
    <xf numFmtId="0" fontId="10" fillId="0" borderId="27" xfId="42" applyFont="1" applyFill="1" applyBorder="1" applyAlignment="1">
      <alignment vertical="center"/>
    </xf>
    <xf numFmtId="0" fontId="10" fillId="0" borderId="24" xfId="42" applyFont="1" applyFill="1" applyBorder="1" applyAlignment="1">
      <alignment vertical="center"/>
    </xf>
    <xf numFmtId="0" fontId="44" fillId="0" borderId="27" xfId="42" applyFont="1" applyFill="1" applyBorder="1" applyAlignment="1">
      <alignment horizontal="right" vertical="center"/>
    </xf>
    <xf numFmtId="0" fontId="44" fillId="0" borderId="0" xfId="42" applyFont="1" applyFill="1" applyAlignment="1">
      <alignment horizontal="left" vertical="center"/>
    </xf>
    <xf numFmtId="0" fontId="44" fillId="0" borderId="0" xfId="42" applyFont="1" applyFill="1" applyAlignment="1">
      <alignment horizontal="center" vertical="center"/>
    </xf>
    <xf numFmtId="0" fontId="44" fillId="0" borderId="0" xfId="51" applyFont="1" applyFill="1">
      <alignment vertical="center"/>
    </xf>
    <xf numFmtId="0" fontId="44" fillId="0" borderId="0" xfId="51" applyFont="1" applyFill="1" applyBorder="1">
      <alignment vertical="center"/>
    </xf>
    <xf numFmtId="14" fontId="56" fillId="0" borderId="0" xfId="42" applyNumberFormat="1" applyFont="1" applyFill="1" applyBorder="1" applyAlignment="1">
      <alignment vertical="center"/>
    </xf>
    <xf numFmtId="178" fontId="13" fillId="31" borderId="0" xfId="42" applyNumberFormat="1" applyFont="1" applyFill="1" applyBorder="1" applyAlignment="1">
      <alignment horizontal="center" vertical="center" wrapText="1"/>
    </xf>
    <xf numFmtId="14" fontId="56" fillId="0" borderId="0" xfId="42" applyNumberFormat="1" applyFont="1" applyFill="1" applyBorder="1" applyAlignment="1">
      <alignment vertical="center" wrapText="1"/>
    </xf>
    <xf numFmtId="0" fontId="36" fillId="0" borderId="0" xfId="51" quotePrefix="1" applyFont="1" applyFill="1" applyAlignment="1">
      <alignment vertical="center"/>
    </xf>
    <xf numFmtId="0" fontId="10" fillId="0" borderId="90" xfId="42" applyFont="1" applyFill="1" applyBorder="1" applyAlignment="1"/>
    <xf numFmtId="0" fontId="10" fillId="0" borderId="161" xfId="42" applyFont="1" applyFill="1" applyBorder="1" applyAlignment="1"/>
    <xf numFmtId="0" fontId="10" fillId="0" borderId="162" xfId="42" applyFont="1" applyFill="1" applyBorder="1" applyAlignment="1"/>
    <xf numFmtId="0" fontId="10" fillId="0" borderId="90" xfId="42" applyFont="1" applyFill="1" applyBorder="1" applyAlignment="1">
      <alignment wrapText="1"/>
    </xf>
    <xf numFmtId="0" fontId="10" fillId="0" borderId="161" xfId="42" applyFont="1" applyFill="1" applyBorder="1" applyAlignment="1">
      <alignment wrapText="1"/>
    </xf>
    <xf numFmtId="0" fontId="10" fillId="0" borderId="162" xfId="42" applyFont="1" applyFill="1" applyBorder="1" applyAlignment="1">
      <alignment wrapText="1"/>
    </xf>
    <xf numFmtId="0" fontId="10" fillId="0" borderId="90" xfId="42" applyFont="1" applyFill="1" applyBorder="1" applyAlignment="1">
      <alignment horizontal="centerContinuous" wrapText="1"/>
    </xf>
    <xf numFmtId="0" fontId="10" fillId="0" borderId="90" xfId="42" applyFont="1" applyFill="1" applyBorder="1" applyAlignment="1">
      <alignment vertical="center" wrapText="1"/>
    </xf>
    <xf numFmtId="0" fontId="10" fillId="0" borderId="161" xfId="42" applyFont="1" applyFill="1" applyBorder="1" applyAlignment="1">
      <alignment vertical="center"/>
    </xf>
    <xf numFmtId="0" fontId="10" fillId="0" borderId="161" xfId="42" applyFont="1" applyFill="1" applyBorder="1" applyAlignment="1">
      <alignment vertical="center" wrapText="1"/>
    </xf>
    <xf numFmtId="0" fontId="10" fillId="0" borderId="162" xfId="42" applyFont="1" applyFill="1" applyBorder="1" applyAlignment="1">
      <alignment vertical="center" wrapText="1"/>
    </xf>
    <xf numFmtId="0" fontId="10" fillId="0" borderId="44" xfId="42" applyFont="1" applyFill="1" applyBorder="1" applyAlignment="1">
      <alignment wrapText="1"/>
    </xf>
    <xf numFmtId="0" fontId="10" fillId="0" borderId="163" xfId="42" applyFont="1" applyFill="1" applyBorder="1" applyAlignment="1"/>
    <xf numFmtId="0" fontId="10" fillId="0" borderId="163" xfId="42" applyFont="1" applyFill="1" applyBorder="1" applyAlignment="1">
      <alignment wrapText="1"/>
    </xf>
    <xf numFmtId="0" fontId="10" fillId="0" borderId="164" xfId="42" applyFont="1" applyFill="1" applyBorder="1" applyAlignment="1">
      <alignment wrapText="1"/>
    </xf>
    <xf numFmtId="0" fontId="44" fillId="0" borderId="27" xfId="42" applyFont="1" applyFill="1" applyBorder="1" applyAlignment="1">
      <alignment vertical="center"/>
    </xf>
    <xf numFmtId="0" fontId="10" fillId="0" borderId="0" xfId="42" applyFont="1" applyAlignment="1">
      <alignment horizontal="right" vertical="center"/>
    </xf>
    <xf numFmtId="0" fontId="10" fillId="0" borderId="0" xfId="42" applyFont="1" applyFill="1" applyBorder="1" applyAlignment="1">
      <alignment horizontal="center" vertical="center"/>
    </xf>
    <xf numFmtId="0" fontId="36" fillId="0" borderId="54" xfId="42" applyFont="1" applyFill="1" applyBorder="1" applyAlignment="1">
      <alignment horizontal="center" vertical="center"/>
    </xf>
    <xf numFmtId="0" fontId="44" fillId="0" borderId="0" xfId="42" applyFont="1" applyFill="1" applyBorder="1" applyAlignment="1">
      <alignment horizontal="center" vertical="center"/>
    </xf>
    <xf numFmtId="0" fontId="10" fillId="0" borderId="0" xfId="42" applyFont="1" applyFill="1" applyBorder="1" applyAlignment="1">
      <alignment horizontal="center" vertical="center" wrapText="1"/>
    </xf>
    <xf numFmtId="0" fontId="35" fillId="0" borderId="0" xfId="42" applyFont="1" applyFill="1" applyBorder="1" applyAlignment="1">
      <alignment horizontal="left" vertical="center"/>
    </xf>
    <xf numFmtId="0" fontId="36" fillId="0" borderId="0" xfId="51" quotePrefix="1" applyFont="1" applyFill="1" applyAlignment="1">
      <alignment horizontal="left" vertical="center"/>
    </xf>
    <xf numFmtId="0" fontId="44" fillId="0" borderId="0" xfId="42" applyFont="1" applyFill="1" applyBorder="1" applyAlignment="1">
      <alignment horizontal="center" vertical="center"/>
    </xf>
    <xf numFmtId="0" fontId="44" fillId="0" borderId="74" xfId="42" applyFont="1" applyFill="1" applyBorder="1">
      <alignment vertical="center"/>
    </xf>
    <xf numFmtId="0" fontId="44" fillId="0" borderId="76" xfId="42" applyFont="1" applyFill="1" applyBorder="1">
      <alignment vertical="center"/>
    </xf>
    <xf numFmtId="0" fontId="44" fillId="0" borderId="0" xfId="42" applyFont="1" applyFill="1" applyBorder="1" applyAlignment="1">
      <alignment vertical="center" wrapText="1"/>
    </xf>
    <xf numFmtId="0" fontId="44" fillId="0" borderId="106" xfId="42" applyFont="1" applyFill="1" applyBorder="1" applyAlignment="1">
      <alignment horizontal="right" vertical="center"/>
    </xf>
    <xf numFmtId="0" fontId="44" fillId="0" borderId="135" xfId="42" applyFont="1" applyFill="1" applyBorder="1">
      <alignment vertical="center"/>
    </xf>
    <xf numFmtId="0" fontId="10" fillId="0" borderId="0" xfId="42" applyFont="1" applyAlignment="1">
      <alignment horizontal="right" vertical="center"/>
    </xf>
    <xf numFmtId="0" fontId="59" fillId="0" borderId="0" xfId="42" applyFont="1" applyFill="1" applyAlignment="1">
      <alignment vertical="center" wrapText="1"/>
    </xf>
    <xf numFmtId="0" fontId="36" fillId="0" borderId="0" xfId="42" applyFont="1" applyFill="1" applyAlignment="1">
      <alignment vertical="center" wrapText="1"/>
    </xf>
    <xf numFmtId="0" fontId="36" fillId="0" borderId="19" xfId="51" quotePrefix="1" applyFont="1" applyFill="1" applyBorder="1" applyAlignment="1">
      <alignment vertical="center"/>
    </xf>
    <xf numFmtId="0" fontId="40" fillId="0" borderId="0" xfId="42" applyFont="1" applyBorder="1" applyAlignment="1">
      <alignment horizontal="center" vertical="center"/>
    </xf>
    <xf numFmtId="49" fontId="36" fillId="0" borderId="0" xfId="42" applyNumberFormat="1" applyFont="1" applyFill="1" applyBorder="1" applyAlignment="1">
      <alignment horizontal="center" vertical="center" wrapText="1"/>
    </xf>
    <xf numFmtId="0" fontId="40" fillId="0" borderId="0" xfId="42" applyFont="1" applyFill="1" applyBorder="1" applyAlignment="1">
      <alignment horizontal="center" vertical="center"/>
    </xf>
    <xf numFmtId="14" fontId="10" fillId="27" borderId="12" xfId="42" applyNumberFormat="1" applyFont="1" applyFill="1" applyBorder="1" applyAlignment="1">
      <alignment vertical="center"/>
    </xf>
    <xf numFmtId="0" fontId="10" fillId="27" borderId="24" xfId="42" applyFont="1" applyFill="1" applyBorder="1" applyAlignment="1">
      <alignment vertical="center"/>
    </xf>
    <xf numFmtId="0" fontId="10" fillId="27" borderId="25" xfId="42" applyFont="1" applyFill="1" applyBorder="1" applyAlignment="1">
      <alignment vertical="center"/>
    </xf>
    <xf numFmtId="0" fontId="10" fillId="27" borderId="61" xfId="42" applyFont="1" applyFill="1" applyBorder="1" applyAlignment="1">
      <alignment vertical="center"/>
    </xf>
    <xf numFmtId="0" fontId="10" fillId="27" borderId="19" xfId="42" applyFont="1" applyFill="1" applyBorder="1" applyAlignment="1">
      <alignment vertical="center"/>
    </xf>
    <xf numFmtId="0" fontId="10" fillId="27" borderId="23" xfId="42" applyFont="1" applyFill="1" applyBorder="1" applyAlignment="1">
      <alignment vertical="center"/>
    </xf>
    <xf numFmtId="0" fontId="10" fillId="0" borderId="12" xfId="42" applyFont="1" applyFill="1" applyBorder="1" applyAlignment="1">
      <alignment vertical="center" shrinkToFit="1"/>
    </xf>
    <xf numFmtId="0" fontId="10" fillId="0" borderId="27" xfId="42" applyFont="1" applyFill="1" applyBorder="1" applyAlignment="1">
      <alignment vertical="center" shrinkToFit="1"/>
    </xf>
    <xf numFmtId="0" fontId="0" fillId="0" borderId="0" xfId="42" applyFont="1" applyBorder="1" applyAlignment="1">
      <alignment vertical="center" wrapText="1"/>
    </xf>
    <xf numFmtId="0" fontId="10" fillId="0" borderId="0" xfId="42" applyFont="1" applyBorder="1" applyAlignment="1">
      <alignment vertical="center" wrapText="1"/>
    </xf>
    <xf numFmtId="0" fontId="0" fillId="0" borderId="0" xfId="42" applyFont="1" applyAlignment="1">
      <alignment vertical="center" wrapText="1"/>
    </xf>
    <xf numFmtId="0" fontId="10" fillId="0" borderId="0" xfId="42" applyFont="1" applyAlignment="1">
      <alignment vertical="center" wrapText="1"/>
    </xf>
    <xf numFmtId="181" fontId="10" fillId="0" borderId="0" xfId="42" applyNumberFormat="1" applyFont="1" applyFill="1" applyBorder="1" applyAlignment="1">
      <alignment vertical="center"/>
    </xf>
    <xf numFmtId="14" fontId="10" fillId="0" borderId="0" xfId="42" applyNumberFormat="1" applyFont="1" applyFill="1" applyBorder="1" applyAlignment="1">
      <alignment vertical="center"/>
    </xf>
    <xf numFmtId="0" fontId="40" fillId="0" borderId="24" xfId="42" applyFont="1" applyBorder="1" applyAlignment="1">
      <alignment vertical="center"/>
    </xf>
    <xf numFmtId="49" fontId="42" fillId="0" borderId="0" xfId="42" applyNumberFormat="1" applyFont="1" applyFill="1" applyBorder="1" applyAlignment="1">
      <alignment vertical="top" wrapText="1"/>
    </xf>
    <xf numFmtId="49" fontId="42" fillId="0" borderId="0" xfId="42" applyNumberFormat="1" applyFont="1" applyFill="1" applyBorder="1" applyAlignment="1">
      <alignment horizontal="center" vertical="top" wrapText="1"/>
    </xf>
    <xf numFmtId="49" fontId="14" fillId="0" borderId="0" xfId="42" applyNumberFormat="1" applyFont="1" applyFill="1" applyBorder="1" applyAlignment="1">
      <alignment horizontal="center" vertical="center" wrapText="1"/>
    </xf>
    <xf numFmtId="0" fontId="48" fillId="0" borderId="0" xfId="42" applyNumberFormat="1" applyFont="1" applyFill="1" applyBorder="1" applyAlignment="1">
      <alignment horizontal="center" vertical="center"/>
    </xf>
    <xf numFmtId="49" fontId="36" fillId="0" borderId="0" xfId="42" applyNumberFormat="1" applyFont="1" applyFill="1" applyBorder="1" applyAlignment="1">
      <alignment horizontal="center"/>
    </xf>
    <xf numFmtId="0" fontId="36" fillId="0" borderId="0" xfId="42" applyNumberFormat="1" applyFont="1" applyFill="1" applyBorder="1" applyAlignment="1">
      <alignment horizontal="center"/>
    </xf>
    <xf numFmtId="49" fontId="64" fillId="0" borderId="0" xfId="42" applyNumberFormat="1" applyFont="1" applyFill="1" applyBorder="1" applyAlignment="1">
      <alignment vertical="center"/>
    </xf>
    <xf numFmtId="0" fontId="10" fillId="0" borderId="98" xfId="42" applyFont="1" applyBorder="1">
      <alignment vertical="center"/>
    </xf>
    <xf numFmtId="49" fontId="36" fillId="0" borderId="23" xfId="42" applyNumberFormat="1" applyFont="1" applyFill="1" applyBorder="1" applyAlignment="1">
      <alignment horizontal="center" vertical="center"/>
    </xf>
    <xf numFmtId="0" fontId="49" fillId="0" borderId="0" xfId="42" applyFont="1" applyFill="1" applyBorder="1" applyAlignment="1">
      <alignment horizontal="left" vertical="center" wrapText="1"/>
    </xf>
    <xf numFmtId="0" fontId="10" fillId="0" borderId="0" xfId="42" applyFont="1" applyAlignment="1">
      <alignment horizontal="right" vertical="center"/>
    </xf>
    <xf numFmtId="0" fontId="0" fillId="0" borderId="159" xfId="42" applyFont="1" applyBorder="1" applyAlignment="1">
      <alignment vertical="center"/>
    </xf>
    <xf numFmtId="0" fontId="10" fillId="0" borderId="60" xfId="42" applyFont="1" applyBorder="1" applyAlignment="1">
      <alignment vertical="center"/>
    </xf>
    <xf numFmtId="0" fontId="44" fillId="33" borderId="0" xfId="42" applyFont="1" applyFill="1" applyAlignment="1">
      <alignment horizontal="center" vertical="center"/>
    </xf>
    <xf numFmtId="0" fontId="46" fillId="35" borderId="141" xfId="42" applyFont="1" applyFill="1" applyBorder="1" applyAlignment="1">
      <alignment horizontal="center" vertical="center" shrinkToFit="1"/>
    </xf>
    <xf numFmtId="0" fontId="46" fillId="35" borderId="142" xfId="42" applyFont="1" applyFill="1" applyBorder="1" applyAlignment="1">
      <alignment horizontal="center" vertical="center" shrinkToFit="1"/>
    </xf>
    <xf numFmtId="0" fontId="46" fillId="35" borderId="143" xfId="42" applyFont="1" applyFill="1" applyBorder="1" applyAlignment="1">
      <alignment horizontal="center" vertical="center" shrinkToFit="1"/>
    </xf>
    <xf numFmtId="0" fontId="44" fillId="36" borderId="27" xfId="42" applyFont="1" applyFill="1" applyBorder="1" applyAlignment="1">
      <alignment horizontal="left" vertical="center"/>
    </xf>
    <xf numFmtId="0" fontId="44" fillId="36" borderId="0" xfId="42" applyFont="1" applyFill="1" applyBorder="1" applyAlignment="1">
      <alignment horizontal="left" vertical="center"/>
    </xf>
    <xf numFmtId="0" fontId="44" fillId="36" borderId="0" xfId="42" applyFont="1" applyFill="1" applyBorder="1" applyAlignment="1">
      <alignment horizontal="center" vertical="center"/>
    </xf>
    <xf numFmtId="0" fontId="0" fillId="27" borderId="12" xfId="42" applyFont="1" applyFill="1" applyBorder="1" applyAlignment="1">
      <alignment horizontal="left" vertical="center"/>
    </xf>
    <xf numFmtId="0" fontId="10" fillId="27" borderId="24" xfId="42" applyFont="1" applyFill="1" applyBorder="1" applyAlignment="1">
      <alignment horizontal="left" vertical="center"/>
    </xf>
    <xf numFmtId="0" fontId="10" fillId="27" borderId="25" xfId="42" applyFont="1" applyFill="1" applyBorder="1" applyAlignment="1">
      <alignment horizontal="left" vertical="center"/>
    </xf>
    <xf numFmtId="0" fontId="10" fillId="27" borderId="61" xfId="42" applyFont="1" applyFill="1" applyBorder="1" applyAlignment="1">
      <alignment horizontal="left" vertical="center"/>
    </xf>
    <xf numFmtId="0" fontId="10" fillId="27" borderId="19" xfId="42" applyFont="1" applyFill="1" applyBorder="1" applyAlignment="1">
      <alignment horizontal="left" vertical="center"/>
    </xf>
    <xf numFmtId="0" fontId="10" fillId="27" borderId="23" xfId="42" applyFont="1" applyFill="1" applyBorder="1" applyAlignment="1">
      <alignment horizontal="left" vertical="center"/>
    </xf>
    <xf numFmtId="0" fontId="10" fillId="0" borderId="0" xfId="42" applyFont="1" applyBorder="1" applyAlignment="1">
      <alignment horizontal="left" vertical="center"/>
    </xf>
    <xf numFmtId="0" fontId="10" fillId="0" borderId="13" xfId="42" applyFont="1" applyBorder="1" applyAlignment="1">
      <alignment horizontal="left" vertical="center"/>
    </xf>
    <xf numFmtId="0" fontId="10" fillId="0" borderId="0" xfId="42" applyFont="1" applyAlignment="1">
      <alignment horizontal="left" vertical="center"/>
    </xf>
    <xf numFmtId="0" fontId="0" fillId="0" borderId="0" xfId="42" applyFont="1" applyAlignment="1">
      <alignment horizontal="left" vertical="center" wrapText="1"/>
    </xf>
    <xf numFmtId="0" fontId="0" fillId="27" borderId="12" xfId="42" applyFont="1" applyFill="1" applyBorder="1" applyAlignment="1">
      <alignment horizontal="left" vertical="center" shrinkToFit="1"/>
    </xf>
    <xf numFmtId="0" fontId="10" fillId="27" borderId="24" xfId="42" applyFont="1" applyFill="1" applyBorder="1" applyAlignment="1">
      <alignment horizontal="left" vertical="center" shrinkToFit="1"/>
    </xf>
    <xf numFmtId="0" fontId="10" fillId="27" borderId="25" xfId="42" applyFont="1" applyFill="1" applyBorder="1" applyAlignment="1">
      <alignment horizontal="left" vertical="center" shrinkToFit="1"/>
    </xf>
    <xf numFmtId="0" fontId="10" fillId="27" borderId="61" xfId="42" applyFont="1" applyFill="1" applyBorder="1" applyAlignment="1">
      <alignment horizontal="left" vertical="center" shrinkToFit="1"/>
    </xf>
    <xf numFmtId="0" fontId="10" fillId="27" borderId="19" xfId="42" applyFont="1" applyFill="1" applyBorder="1" applyAlignment="1">
      <alignment horizontal="left" vertical="center" shrinkToFit="1"/>
    </xf>
    <xf numFmtId="0" fontId="10" fillId="27" borderId="23" xfId="42" applyFont="1" applyFill="1" applyBorder="1" applyAlignment="1">
      <alignment horizontal="left" vertical="center" shrinkToFit="1"/>
    </xf>
    <xf numFmtId="49" fontId="0" fillId="27" borderId="12" xfId="42" applyNumberFormat="1" applyFont="1" applyFill="1" applyBorder="1" applyAlignment="1">
      <alignment horizontal="left" vertical="center"/>
    </xf>
    <xf numFmtId="49" fontId="10" fillId="27" borderId="24" xfId="42" applyNumberFormat="1" applyFont="1" applyFill="1" applyBorder="1" applyAlignment="1">
      <alignment horizontal="left" vertical="center"/>
    </xf>
    <xf numFmtId="49" fontId="10" fillId="27" borderId="25" xfId="42" applyNumberFormat="1" applyFont="1" applyFill="1" applyBorder="1" applyAlignment="1">
      <alignment horizontal="left" vertical="center"/>
    </xf>
    <xf numFmtId="49" fontId="10" fillId="27" borderId="61" xfId="42" applyNumberFormat="1" applyFont="1" applyFill="1" applyBorder="1" applyAlignment="1">
      <alignment horizontal="left" vertical="center"/>
    </xf>
    <xf numFmtId="49" fontId="10" fillId="27" borderId="19" xfId="42" applyNumberFormat="1" applyFont="1" applyFill="1" applyBorder="1" applyAlignment="1">
      <alignment horizontal="left" vertical="center"/>
    </xf>
    <xf numFmtId="49" fontId="10" fillId="27" borderId="23" xfId="42" applyNumberFormat="1" applyFont="1" applyFill="1" applyBorder="1" applyAlignment="1">
      <alignment horizontal="left" vertical="center"/>
    </xf>
    <xf numFmtId="0" fontId="44" fillId="0" borderId="27" xfId="42" applyFont="1" applyBorder="1" applyAlignment="1">
      <alignment horizontal="left" vertical="center"/>
    </xf>
    <xf numFmtId="0" fontId="44" fillId="0" borderId="0" xfId="42" applyFont="1" applyBorder="1" applyAlignment="1">
      <alignment horizontal="left" vertical="center"/>
    </xf>
    <xf numFmtId="0" fontId="0" fillId="0" borderId="0" xfId="42" applyFont="1" applyBorder="1" applyAlignment="1">
      <alignment horizontal="left" vertical="center" wrapText="1"/>
    </xf>
    <xf numFmtId="0" fontId="40" fillId="26" borderId="0" xfId="51" quotePrefix="1" applyFont="1" applyFill="1" applyAlignment="1">
      <alignment horizontal="left" vertical="center" wrapText="1"/>
    </xf>
    <xf numFmtId="0" fontId="40" fillId="26" borderId="0" xfId="51" quotePrefix="1" applyFont="1" applyFill="1" applyAlignment="1">
      <alignment horizontal="left" vertical="center"/>
    </xf>
    <xf numFmtId="0" fontId="13" fillId="0" borderId="0" xfId="42" applyFont="1" applyAlignment="1">
      <alignment horizontal="left" vertical="top"/>
    </xf>
    <xf numFmtId="0" fontId="10" fillId="27" borderId="27" xfId="42" applyFont="1" applyFill="1" applyBorder="1" applyAlignment="1">
      <alignment horizontal="left" vertical="center"/>
    </xf>
    <xf numFmtId="0" fontId="10" fillId="27" borderId="0" xfId="42" applyFont="1" applyFill="1" applyBorder="1" applyAlignment="1">
      <alignment horizontal="left" vertical="center"/>
    </xf>
    <xf numFmtId="0" fontId="10" fillId="27" borderId="13" xfId="42" applyFont="1" applyFill="1" applyBorder="1" applyAlignment="1">
      <alignment horizontal="left" vertical="center"/>
    </xf>
    <xf numFmtId="0" fontId="44" fillId="36" borderId="72" xfId="42" applyFont="1" applyFill="1" applyBorder="1" applyAlignment="1">
      <alignment horizontal="center" vertical="center"/>
    </xf>
    <xf numFmtId="0" fontId="10" fillId="27" borderId="12" xfId="42" applyFont="1" applyFill="1" applyBorder="1" applyAlignment="1">
      <alignment horizontal="left" vertical="center"/>
    </xf>
    <xf numFmtId="0" fontId="49" fillId="0" borderId="12" xfId="42" applyFont="1" applyBorder="1" applyAlignment="1">
      <alignment horizontal="center" vertical="center" wrapText="1"/>
    </xf>
    <xf numFmtId="0" fontId="49" fillId="0" borderId="24" xfId="42" applyFont="1" applyBorder="1" applyAlignment="1">
      <alignment horizontal="center" vertical="center"/>
    </xf>
    <xf numFmtId="0" fontId="49" fillId="0" borderId="27" xfId="42" applyFont="1" applyBorder="1" applyAlignment="1">
      <alignment horizontal="center" vertical="center" wrapText="1"/>
    </xf>
    <xf numFmtId="0" fontId="49" fillId="0" borderId="0" xfId="42" applyFont="1" applyBorder="1" applyAlignment="1">
      <alignment horizontal="center" vertical="center"/>
    </xf>
    <xf numFmtId="0" fontId="49" fillId="0" borderId="27" xfId="42" applyFont="1" applyBorder="1" applyAlignment="1">
      <alignment horizontal="center" vertical="center"/>
    </xf>
    <xf numFmtId="0" fontId="49" fillId="0" borderId="61" xfId="42" applyFont="1" applyBorder="1" applyAlignment="1">
      <alignment horizontal="center" vertical="center"/>
    </xf>
    <xf numFmtId="0" fontId="49" fillId="0" borderId="19" xfId="42" applyFont="1" applyBorder="1" applyAlignment="1">
      <alignment horizontal="center" vertical="center"/>
    </xf>
    <xf numFmtId="0" fontId="49" fillId="0" borderId="67" xfId="42" applyFont="1" applyFill="1" applyBorder="1" applyAlignment="1">
      <alignment horizontal="left" vertical="center" wrapText="1"/>
    </xf>
    <xf numFmtId="0" fontId="49" fillId="0" borderId="24" xfId="42" applyFont="1" applyFill="1" applyBorder="1" applyAlignment="1">
      <alignment horizontal="left" vertical="center" wrapText="1"/>
    </xf>
    <xf numFmtId="0" fontId="49" fillId="0" borderId="25" xfId="42" applyFont="1" applyFill="1" applyBorder="1" applyAlignment="1">
      <alignment horizontal="left" vertical="center" wrapText="1"/>
    </xf>
    <xf numFmtId="0" fontId="49" fillId="0" borderId="73" xfId="42" applyFont="1" applyFill="1" applyBorder="1" applyAlignment="1">
      <alignment horizontal="left" vertical="center" wrapText="1"/>
    </xf>
    <xf numFmtId="0" fontId="49" fillId="0" borderId="0" xfId="42" applyFont="1" applyFill="1" applyBorder="1" applyAlignment="1">
      <alignment horizontal="left" vertical="center" wrapText="1"/>
    </xf>
    <xf numFmtId="0" fontId="49" fillId="0" borderId="13" xfId="42" applyFont="1" applyFill="1" applyBorder="1" applyAlignment="1">
      <alignment horizontal="left" vertical="center" wrapText="1"/>
    </xf>
    <xf numFmtId="0" fontId="49" fillId="0" borderId="69" xfId="42" applyFont="1" applyFill="1" applyBorder="1" applyAlignment="1">
      <alignment horizontal="left" vertical="center" wrapText="1"/>
    </xf>
    <xf numFmtId="0" fontId="49" fillId="0" borderId="19" xfId="42" applyFont="1" applyFill="1" applyBorder="1" applyAlignment="1">
      <alignment horizontal="left" vertical="center" wrapText="1"/>
    </xf>
    <xf numFmtId="0" fontId="49" fillId="0" borderId="23" xfId="42" applyFont="1" applyFill="1" applyBorder="1" applyAlignment="1">
      <alignment horizontal="left" vertical="center" wrapText="1"/>
    </xf>
    <xf numFmtId="0" fontId="44" fillId="0" borderId="72" xfId="42" applyFont="1" applyBorder="1" applyAlignment="1">
      <alignment horizontal="center" vertical="center"/>
    </xf>
    <xf numFmtId="0" fontId="44" fillId="0" borderId="0" xfId="42" applyFont="1" applyBorder="1" applyAlignment="1">
      <alignment horizontal="center" vertical="center"/>
    </xf>
    <xf numFmtId="14" fontId="10" fillId="27" borderId="12" xfId="42" applyNumberFormat="1" applyFont="1" applyFill="1" applyBorder="1" applyAlignment="1">
      <alignment horizontal="left" vertical="center"/>
    </xf>
    <xf numFmtId="14" fontId="10" fillId="27" borderId="24" xfId="42" applyNumberFormat="1" applyFont="1" applyFill="1" applyBorder="1" applyAlignment="1">
      <alignment horizontal="left" vertical="center"/>
    </xf>
    <xf numFmtId="14" fontId="10" fillId="27" borderId="25" xfId="42" applyNumberFormat="1" applyFont="1" applyFill="1" applyBorder="1" applyAlignment="1">
      <alignment horizontal="left" vertical="center"/>
    </xf>
    <xf numFmtId="14" fontId="10" fillId="27" borderId="61" xfId="42" applyNumberFormat="1" applyFont="1" applyFill="1" applyBorder="1" applyAlignment="1">
      <alignment horizontal="left" vertical="center"/>
    </xf>
    <xf numFmtId="14" fontId="10" fillId="27" borderId="19" xfId="42" applyNumberFormat="1" applyFont="1" applyFill="1" applyBorder="1" applyAlignment="1">
      <alignment horizontal="left" vertical="center"/>
    </xf>
    <xf numFmtId="14" fontId="10" fillId="27" borderId="23" xfId="42" applyNumberFormat="1" applyFont="1" applyFill="1" applyBorder="1" applyAlignment="1">
      <alignment horizontal="left" vertical="center"/>
    </xf>
    <xf numFmtId="0" fontId="0" fillId="0" borderId="12" xfId="42" applyFont="1" applyFill="1" applyBorder="1" applyAlignment="1">
      <alignment horizontal="left" vertical="center" shrinkToFit="1"/>
    </xf>
    <xf numFmtId="0" fontId="10" fillId="0" borderId="24" xfId="42" applyFont="1" applyFill="1" applyBorder="1" applyAlignment="1">
      <alignment horizontal="left" vertical="center" shrinkToFit="1"/>
    </xf>
    <xf numFmtId="0" fontId="10" fillId="0" borderId="25" xfId="42" applyFont="1" applyFill="1" applyBorder="1" applyAlignment="1">
      <alignment horizontal="left" vertical="center" shrinkToFit="1"/>
    </xf>
    <xf numFmtId="0" fontId="10" fillId="0" borderId="61" xfId="42" applyFont="1" applyFill="1" applyBorder="1" applyAlignment="1">
      <alignment horizontal="left" vertical="center" shrinkToFit="1"/>
    </xf>
    <xf numFmtId="0" fontId="10" fillId="0" borderId="19" xfId="42" applyFont="1" applyFill="1" applyBorder="1" applyAlignment="1">
      <alignment horizontal="left" vertical="center" shrinkToFit="1"/>
    </xf>
    <xf numFmtId="0" fontId="10" fillId="0" borderId="23" xfId="42" applyFont="1" applyFill="1" applyBorder="1" applyAlignment="1">
      <alignment horizontal="left" vertical="center" shrinkToFit="1"/>
    </xf>
    <xf numFmtId="0" fontId="41" fillId="0" borderId="0" xfId="42" applyFont="1" applyBorder="1" applyAlignment="1">
      <alignment horizontal="center" vertical="center" wrapText="1"/>
    </xf>
    <xf numFmtId="0" fontId="41" fillId="0" borderId="0" xfId="42" applyFont="1" applyBorder="1" applyAlignment="1">
      <alignment horizontal="center" vertical="center"/>
    </xf>
    <xf numFmtId="0" fontId="41" fillId="0" borderId="0" xfId="42" applyFont="1" applyBorder="1" applyAlignment="1">
      <alignment horizontal="left" vertical="center" wrapText="1"/>
    </xf>
    <xf numFmtId="0" fontId="47" fillId="0" borderId="0" xfId="42" applyFont="1" applyBorder="1" applyAlignment="1">
      <alignment horizontal="center" vertical="center" wrapText="1"/>
    </xf>
    <xf numFmtId="0" fontId="0" fillId="0" borderId="12" xfId="42" applyFont="1" applyBorder="1" applyAlignment="1">
      <alignment horizontal="center" vertical="center"/>
    </xf>
    <xf numFmtId="0" fontId="10" fillId="0" borderId="25" xfId="42" applyFont="1" applyBorder="1" applyAlignment="1">
      <alignment horizontal="center" vertical="center"/>
    </xf>
    <xf numFmtId="0" fontId="10" fillId="0" borderId="27" xfId="42" applyFont="1" applyBorder="1" applyAlignment="1">
      <alignment horizontal="center" vertical="center"/>
    </xf>
    <xf numFmtId="0" fontId="10" fillId="0" borderId="13" xfId="42" applyFont="1" applyBorder="1" applyAlignment="1">
      <alignment horizontal="center" vertical="center"/>
    </xf>
    <xf numFmtId="0" fontId="10" fillId="0" borderId="61" xfId="42" applyFont="1" applyBorder="1" applyAlignment="1">
      <alignment horizontal="center" vertical="center"/>
    </xf>
    <xf numFmtId="0" fontId="10" fillId="0" borderId="23" xfId="42" applyFont="1" applyBorder="1" applyAlignment="1">
      <alignment horizontal="center" vertical="center"/>
    </xf>
    <xf numFmtId="0" fontId="0" fillId="0" borderId="12" xfId="42" applyFont="1" applyBorder="1" applyAlignment="1">
      <alignment horizontal="left" vertical="top" wrapText="1"/>
    </xf>
    <xf numFmtId="0" fontId="10" fillId="0" borderId="24" xfId="42" applyFont="1" applyBorder="1" applyAlignment="1">
      <alignment horizontal="left" vertical="top" wrapText="1"/>
    </xf>
    <xf numFmtId="0" fontId="10" fillId="0" borderId="25" xfId="42" applyFont="1" applyBorder="1" applyAlignment="1">
      <alignment horizontal="left" vertical="top" wrapText="1"/>
    </xf>
    <xf numFmtId="0" fontId="10" fillId="0" borderId="27" xfId="42" applyFont="1" applyBorder="1" applyAlignment="1">
      <alignment horizontal="left" vertical="top" wrapText="1"/>
    </xf>
    <xf numFmtId="0" fontId="10" fillId="0" borderId="0" xfId="42" applyFont="1" applyBorder="1" applyAlignment="1">
      <alignment horizontal="left" vertical="top" wrapText="1"/>
    </xf>
    <xf numFmtId="0" fontId="10" fillId="0" borderId="13" xfId="42" applyFont="1" applyBorder="1" applyAlignment="1">
      <alignment horizontal="left" vertical="top" wrapText="1"/>
    </xf>
    <xf numFmtId="0" fontId="10" fillId="0" borderId="61" xfId="42" applyFont="1" applyBorder="1" applyAlignment="1">
      <alignment horizontal="left" vertical="top" wrapText="1"/>
    </xf>
    <xf numFmtId="0" fontId="10" fillId="0" borderId="19" xfId="42" applyFont="1" applyBorder="1" applyAlignment="1">
      <alignment horizontal="left" vertical="top" wrapText="1"/>
    </xf>
    <xf numFmtId="0" fontId="10" fillId="0" borderId="23" xfId="42" applyFont="1" applyBorder="1" applyAlignment="1">
      <alignment horizontal="left" vertical="top" wrapText="1"/>
    </xf>
    <xf numFmtId="0" fontId="10" fillId="0" borderId="12" xfId="42" applyFont="1" applyBorder="1" applyAlignment="1">
      <alignment horizontal="center" vertical="center"/>
    </xf>
    <xf numFmtId="0" fontId="40" fillId="26" borderId="0" xfId="51" quotePrefix="1" applyFont="1" applyFill="1" applyBorder="1" applyAlignment="1">
      <alignment horizontal="left" vertical="center" wrapText="1"/>
    </xf>
    <xf numFmtId="0" fontId="10" fillId="27" borderId="12" xfId="42" applyNumberFormat="1" applyFont="1" applyFill="1" applyBorder="1" applyAlignment="1">
      <alignment horizontal="center" vertical="center" shrinkToFit="1"/>
    </xf>
    <xf numFmtId="0" fontId="10" fillId="27" borderId="24" xfId="42" applyNumberFormat="1" applyFont="1" applyFill="1" applyBorder="1" applyAlignment="1">
      <alignment horizontal="center" vertical="center" shrinkToFit="1"/>
    </xf>
    <xf numFmtId="0" fontId="10" fillId="27" borderId="61" xfId="42" applyNumberFormat="1" applyFont="1" applyFill="1" applyBorder="1" applyAlignment="1">
      <alignment horizontal="center" vertical="center" shrinkToFit="1"/>
    </xf>
    <xf numFmtId="0" fontId="10" fillId="27" borderId="19" xfId="42" applyNumberFormat="1" applyFont="1" applyFill="1" applyBorder="1" applyAlignment="1">
      <alignment horizontal="center" vertical="center" shrinkToFit="1"/>
    </xf>
    <xf numFmtId="0" fontId="10" fillId="27" borderId="67" xfId="42" applyNumberFormat="1" applyFont="1" applyFill="1" applyBorder="1" applyAlignment="1">
      <alignment horizontal="center" vertical="center"/>
    </xf>
    <xf numFmtId="0" fontId="10" fillId="27" borderId="68" xfId="42" applyNumberFormat="1" applyFont="1" applyFill="1" applyBorder="1" applyAlignment="1">
      <alignment horizontal="center" vertical="center"/>
    </xf>
    <xf numFmtId="0" fontId="10" fillId="27" borderId="69" xfId="42" applyNumberFormat="1" applyFont="1" applyFill="1" applyBorder="1" applyAlignment="1">
      <alignment horizontal="center" vertical="center"/>
    </xf>
    <xf numFmtId="0" fontId="10" fillId="27" borderId="70" xfId="42" applyNumberFormat="1" applyFont="1" applyFill="1" applyBorder="1" applyAlignment="1">
      <alignment horizontal="center" vertical="center"/>
    </xf>
    <xf numFmtId="0" fontId="10" fillId="0" borderId="0" xfId="42" applyFont="1" applyBorder="1" applyAlignment="1">
      <alignment horizontal="left" vertical="center" wrapText="1"/>
    </xf>
    <xf numFmtId="0" fontId="10" fillId="27" borderId="12" xfId="42" applyNumberFormat="1" applyFont="1" applyFill="1" applyBorder="1" applyAlignment="1">
      <alignment horizontal="center" vertical="center"/>
    </xf>
    <xf numFmtId="0" fontId="10" fillId="27" borderId="61" xfId="42" applyNumberFormat="1" applyFont="1" applyFill="1" applyBorder="1" applyAlignment="1">
      <alignment horizontal="center" vertical="center"/>
    </xf>
    <xf numFmtId="0" fontId="10" fillId="0" borderId="100" xfId="42" applyFont="1" applyBorder="1" applyAlignment="1">
      <alignment horizontal="center" vertical="center"/>
    </xf>
    <xf numFmtId="0" fontId="10" fillId="0" borderId="100" xfId="42" applyFont="1" applyBorder="1" applyAlignment="1">
      <alignment vertical="center"/>
    </xf>
    <xf numFmtId="14" fontId="0" fillId="27" borderId="12" xfId="42" applyNumberFormat="1" applyFont="1" applyFill="1" applyBorder="1" applyAlignment="1">
      <alignment vertical="center" shrinkToFit="1"/>
    </xf>
    <xf numFmtId="14" fontId="10" fillId="27" borderId="24" xfId="42" applyNumberFormat="1" applyFont="1" applyFill="1" applyBorder="1" applyAlignment="1">
      <alignment vertical="center" shrinkToFit="1"/>
    </xf>
    <xf numFmtId="14" fontId="10" fillId="27" borderId="25" xfId="42" applyNumberFormat="1" applyFont="1" applyFill="1" applyBorder="1" applyAlignment="1">
      <alignment vertical="center" shrinkToFit="1"/>
    </xf>
    <xf numFmtId="14" fontId="10" fillId="27" borderId="61" xfId="42" applyNumberFormat="1" applyFont="1" applyFill="1" applyBorder="1" applyAlignment="1">
      <alignment vertical="center" shrinkToFit="1"/>
    </xf>
    <xf numFmtId="14" fontId="10" fillId="27" borderId="19" xfId="42" applyNumberFormat="1" applyFont="1" applyFill="1" applyBorder="1" applyAlignment="1">
      <alignment vertical="center" shrinkToFit="1"/>
    </xf>
    <xf numFmtId="14" fontId="10" fillId="27" borderId="23" xfId="42" applyNumberFormat="1" applyFont="1" applyFill="1" applyBorder="1" applyAlignment="1">
      <alignment vertical="center" shrinkToFit="1"/>
    </xf>
    <xf numFmtId="0" fontId="10" fillId="0" borderId="0" xfId="42" applyFont="1" applyAlignment="1">
      <alignment horizontal="left" vertical="center" wrapText="1"/>
    </xf>
    <xf numFmtId="49" fontId="0" fillId="27" borderId="12" xfId="42" applyNumberFormat="1" applyFont="1" applyFill="1" applyBorder="1" applyAlignment="1">
      <alignment horizontal="left" vertical="center" shrinkToFit="1"/>
    </xf>
    <xf numFmtId="49" fontId="0" fillId="27" borderId="24" xfId="42" applyNumberFormat="1" applyFont="1" applyFill="1" applyBorder="1" applyAlignment="1">
      <alignment horizontal="left" vertical="center" shrinkToFit="1"/>
    </xf>
    <xf numFmtId="49" fontId="10" fillId="27" borderId="24" xfId="42" applyNumberFormat="1" applyFont="1" applyFill="1" applyBorder="1" applyAlignment="1">
      <alignment horizontal="left" vertical="center" shrinkToFit="1"/>
    </xf>
    <xf numFmtId="49" fontId="10" fillId="27" borderId="25" xfId="42" applyNumberFormat="1" applyFont="1" applyFill="1" applyBorder="1" applyAlignment="1">
      <alignment horizontal="left" vertical="center" shrinkToFit="1"/>
    </xf>
    <xf numFmtId="49" fontId="10" fillId="27" borderId="61" xfId="42" applyNumberFormat="1" applyFont="1" applyFill="1" applyBorder="1" applyAlignment="1">
      <alignment horizontal="left" vertical="center" shrinkToFit="1"/>
    </xf>
    <xf numFmtId="49" fontId="10" fillId="27" borderId="19" xfId="42" applyNumberFormat="1" applyFont="1" applyFill="1" applyBorder="1" applyAlignment="1">
      <alignment horizontal="left" vertical="center" shrinkToFit="1"/>
    </xf>
    <xf numFmtId="49" fontId="10" fillId="27" borderId="23" xfId="42" applyNumberFormat="1" applyFont="1" applyFill="1" applyBorder="1" applyAlignment="1">
      <alignment horizontal="left" vertical="center" shrinkToFit="1"/>
    </xf>
    <xf numFmtId="0" fontId="0" fillId="0" borderId="100" xfId="42" applyFont="1" applyBorder="1" applyAlignment="1">
      <alignment horizontal="center" vertical="center"/>
    </xf>
    <xf numFmtId="0" fontId="0" fillId="0" borderId="100" xfId="42" applyFont="1" applyBorder="1" applyAlignment="1">
      <alignment vertical="center" wrapText="1"/>
    </xf>
    <xf numFmtId="0" fontId="10" fillId="0" borderId="100" xfId="42" applyFont="1" applyBorder="1" applyAlignment="1">
      <alignment vertical="center" wrapText="1"/>
    </xf>
    <xf numFmtId="0" fontId="10" fillId="0" borderId="27" xfId="42" applyNumberFormat="1" applyFont="1" applyBorder="1" applyAlignment="1">
      <alignment horizontal="center" vertical="center"/>
    </xf>
    <xf numFmtId="0" fontId="10" fillId="0" borderId="72" xfId="42" applyNumberFormat="1" applyFont="1" applyBorder="1" applyAlignment="1">
      <alignment horizontal="center" vertical="center"/>
    </xf>
    <xf numFmtId="0" fontId="10" fillId="0" borderId="12" xfId="42" applyFont="1" applyBorder="1" applyAlignment="1">
      <alignment horizontal="left" vertical="center"/>
    </xf>
    <xf numFmtId="0" fontId="10" fillId="0" borderId="24" xfId="42" applyFont="1" applyBorder="1" applyAlignment="1">
      <alignment horizontal="left" vertical="center"/>
    </xf>
    <xf numFmtId="0" fontId="10" fillId="0" borderId="25" xfId="42" applyFont="1" applyBorder="1" applyAlignment="1">
      <alignment horizontal="left" vertical="center"/>
    </xf>
    <xf numFmtId="0" fontId="10" fillId="0" borderId="61" xfId="42" applyFont="1" applyBorder="1" applyAlignment="1">
      <alignment horizontal="left" vertical="center"/>
    </xf>
    <xf numFmtId="0" fontId="10" fillId="0" borderId="19" xfId="42" applyFont="1" applyBorder="1" applyAlignment="1">
      <alignment horizontal="left" vertical="center"/>
    </xf>
    <xf numFmtId="0" fontId="10" fillId="0" borderId="23" xfId="42" applyFont="1" applyBorder="1" applyAlignment="1">
      <alignment horizontal="left" vertical="center"/>
    </xf>
    <xf numFmtId="0" fontId="0" fillId="0" borderId="0" xfId="42" applyFont="1" applyAlignment="1">
      <alignment horizontal="right" vertical="center"/>
    </xf>
    <xf numFmtId="0" fontId="10" fillId="0" borderId="0" xfId="42" applyFont="1" applyAlignment="1">
      <alignment horizontal="right" vertical="center"/>
    </xf>
    <xf numFmtId="0" fontId="10" fillId="0" borderId="0" xfId="42" applyFont="1" applyAlignment="1">
      <alignment horizontal="center" vertical="center"/>
    </xf>
    <xf numFmtId="0" fontId="10" fillId="0" borderId="56" xfId="42" applyFont="1" applyBorder="1" applyAlignment="1">
      <alignment horizontal="center" vertical="center"/>
    </xf>
    <xf numFmtId="14" fontId="40" fillId="0" borderId="62" xfId="42" applyNumberFormat="1" applyFont="1" applyBorder="1" applyAlignment="1">
      <alignment horizontal="center" vertical="center"/>
    </xf>
    <xf numFmtId="14" fontId="40" fillId="0" borderId="76" xfId="42" applyNumberFormat="1" applyFont="1" applyBorder="1" applyAlignment="1">
      <alignment horizontal="center" vertical="center"/>
    </xf>
    <xf numFmtId="14" fontId="40" fillId="0" borderId="64" xfId="42" applyNumberFormat="1" applyFont="1" applyBorder="1" applyAlignment="1">
      <alignment horizontal="center" vertical="center"/>
    </xf>
    <xf numFmtId="14" fontId="40" fillId="0" borderId="57" xfId="42" applyNumberFormat="1" applyFont="1" applyBorder="1" applyAlignment="1">
      <alignment horizontal="center" vertical="center"/>
    </xf>
    <xf numFmtId="14" fontId="40" fillId="0" borderId="54" xfId="42" applyNumberFormat="1" applyFont="1" applyBorder="1" applyAlignment="1">
      <alignment horizontal="center" vertical="center"/>
    </xf>
    <xf numFmtId="14" fontId="40" fillId="0" borderId="58" xfId="42" applyNumberFormat="1" applyFont="1" applyBorder="1" applyAlignment="1">
      <alignment horizontal="center" vertical="center"/>
    </xf>
    <xf numFmtId="0" fontId="10" fillId="0" borderId="12" xfId="42" applyFont="1" applyFill="1" applyBorder="1" applyAlignment="1">
      <alignment horizontal="left" vertical="center" shrinkToFit="1"/>
    </xf>
    <xf numFmtId="0" fontId="10" fillId="0" borderId="0" xfId="42" applyFont="1" applyBorder="1" applyAlignment="1">
      <alignment horizontal="center" vertical="center"/>
    </xf>
    <xf numFmtId="14" fontId="10" fillId="0" borderId="0" xfId="42" applyNumberFormat="1" applyFont="1" applyBorder="1" applyAlignment="1">
      <alignment horizontal="center" vertical="center"/>
    </xf>
    <xf numFmtId="0" fontId="44" fillId="33" borderId="110" xfId="42" applyFont="1" applyFill="1" applyBorder="1" applyAlignment="1">
      <alignment horizontal="center" vertical="center" textRotation="255"/>
    </xf>
    <xf numFmtId="0" fontId="44" fillId="33" borderId="111" xfId="42" applyFont="1" applyFill="1" applyBorder="1" applyAlignment="1">
      <alignment horizontal="center" vertical="center" textRotation="255"/>
    </xf>
    <xf numFmtId="0" fontId="73" fillId="33" borderId="0" xfId="42" applyFont="1" applyFill="1" applyAlignment="1">
      <alignment horizontal="center" vertical="center"/>
    </xf>
    <xf numFmtId="0" fontId="0" fillId="0" borderId="12" xfId="42" applyNumberFormat="1" applyFont="1" applyFill="1" applyBorder="1" applyAlignment="1">
      <alignment horizontal="center" vertical="center"/>
    </xf>
    <xf numFmtId="0" fontId="10" fillId="0" borderId="24" xfId="42" applyNumberFormat="1" applyFont="1" applyFill="1" applyBorder="1" applyAlignment="1">
      <alignment horizontal="center" vertical="center"/>
    </xf>
    <xf numFmtId="0" fontId="10" fillId="0" borderId="25" xfId="42" applyNumberFormat="1" applyFont="1" applyFill="1" applyBorder="1" applyAlignment="1">
      <alignment horizontal="center" vertical="center"/>
    </xf>
    <xf numFmtId="0" fontId="10" fillId="0" borderId="27" xfId="42" applyNumberFormat="1" applyFont="1" applyFill="1" applyBorder="1" applyAlignment="1">
      <alignment horizontal="center" vertical="center"/>
    </xf>
    <xf numFmtId="0" fontId="10" fillId="0" borderId="0" xfId="42" applyNumberFormat="1" applyFont="1" applyFill="1" applyBorder="1" applyAlignment="1">
      <alignment horizontal="center" vertical="center"/>
    </xf>
    <xf numFmtId="0" fontId="10" fillId="0" borderId="13" xfId="42" applyNumberFormat="1" applyFont="1" applyFill="1" applyBorder="1" applyAlignment="1">
      <alignment horizontal="center" vertical="center"/>
    </xf>
    <xf numFmtId="0" fontId="10" fillId="0" borderId="61" xfId="42" applyNumberFormat="1" applyFont="1" applyFill="1" applyBorder="1" applyAlignment="1">
      <alignment horizontal="center" vertical="center"/>
    </xf>
    <xf numFmtId="0" fontId="10" fillId="0" borderId="19" xfId="42" applyNumberFormat="1" applyFont="1" applyFill="1" applyBorder="1" applyAlignment="1">
      <alignment horizontal="center" vertical="center"/>
    </xf>
    <xf numFmtId="0" fontId="10" fillId="0" borderId="23" xfId="42" applyNumberFormat="1" applyFont="1" applyFill="1" applyBorder="1" applyAlignment="1">
      <alignment horizontal="center" vertical="center"/>
    </xf>
    <xf numFmtId="14" fontId="10" fillId="0" borderId="12" xfId="42" applyNumberFormat="1" applyFont="1" applyFill="1" applyBorder="1" applyAlignment="1">
      <alignment horizontal="center" vertical="center"/>
    </xf>
    <xf numFmtId="14" fontId="10" fillId="0" borderId="24" xfId="42" applyNumberFormat="1" applyFont="1" applyFill="1" applyBorder="1" applyAlignment="1">
      <alignment horizontal="center" vertical="center"/>
    </xf>
    <xf numFmtId="14" fontId="10" fillId="0" borderId="25" xfId="42" applyNumberFormat="1" applyFont="1" applyFill="1" applyBorder="1" applyAlignment="1">
      <alignment horizontal="center" vertical="center"/>
    </xf>
    <xf numFmtId="14" fontId="10" fillId="0" borderId="27" xfId="42" applyNumberFormat="1" applyFont="1" applyFill="1" applyBorder="1" applyAlignment="1">
      <alignment horizontal="center" vertical="center"/>
    </xf>
    <xf numFmtId="14" fontId="10" fillId="0" borderId="0" xfId="42" applyNumberFormat="1" applyFont="1" applyFill="1" applyBorder="1" applyAlignment="1">
      <alignment horizontal="center" vertical="center"/>
    </xf>
    <xf numFmtId="14" fontId="10" fillId="0" borderId="13" xfId="42" applyNumberFormat="1" applyFont="1" applyFill="1" applyBorder="1" applyAlignment="1">
      <alignment horizontal="center" vertical="center"/>
    </xf>
    <xf numFmtId="14" fontId="10" fillId="0" borderId="61" xfId="42" applyNumberFormat="1" applyFont="1" applyFill="1" applyBorder="1" applyAlignment="1">
      <alignment horizontal="center" vertical="center"/>
    </xf>
    <xf numFmtId="14" fontId="10" fillId="0" borderId="19" xfId="42" applyNumberFormat="1" applyFont="1" applyFill="1" applyBorder="1" applyAlignment="1">
      <alignment horizontal="center" vertical="center"/>
    </xf>
    <xf numFmtId="14" fontId="10" fillId="0" borderId="23" xfId="42" applyNumberFormat="1" applyFont="1" applyFill="1" applyBorder="1" applyAlignment="1">
      <alignment horizontal="center" vertical="center"/>
    </xf>
    <xf numFmtId="0" fontId="0" fillId="0" borderId="0" xfId="42" applyFont="1" applyFill="1" applyBorder="1" applyAlignment="1">
      <alignment horizontal="center" vertical="center"/>
    </xf>
    <xf numFmtId="0" fontId="10" fillId="0" borderId="13" xfId="42" applyFont="1" applyFill="1" applyBorder="1" applyAlignment="1">
      <alignment horizontal="center" vertical="center"/>
    </xf>
    <xf numFmtId="0" fontId="10" fillId="0" borderId="0" xfId="42" applyFont="1" applyFill="1" applyBorder="1" applyAlignment="1">
      <alignment horizontal="center" vertical="center"/>
    </xf>
    <xf numFmtId="0" fontId="13" fillId="35" borderId="141" xfId="42" applyFont="1" applyFill="1" applyBorder="1" applyAlignment="1">
      <alignment horizontal="center" vertical="center" shrinkToFit="1"/>
    </xf>
    <xf numFmtId="0" fontId="13" fillId="35" borderId="142" xfId="42" applyFont="1" applyFill="1" applyBorder="1" applyAlignment="1">
      <alignment horizontal="center" vertical="center" shrinkToFit="1"/>
    </xf>
    <xf numFmtId="0" fontId="13" fillId="35" borderId="143" xfId="42" applyFont="1" applyFill="1" applyBorder="1" applyAlignment="1">
      <alignment horizontal="center" vertical="center" shrinkToFit="1"/>
    </xf>
    <xf numFmtId="0" fontId="10" fillId="27" borderId="24" xfId="42" applyNumberFormat="1" applyFont="1" applyFill="1" applyBorder="1" applyAlignment="1">
      <alignment horizontal="center" vertical="center"/>
    </xf>
    <xf numFmtId="0" fontId="10" fillId="27" borderId="25" xfId="42" applyNumberFormat="1" applyFont="1" applyFill="1" applyBorder="1" applyAlignment="1">
      <alignment horizontal="center" vertical="center"/>
    </xf>
    <xf numFmtId="0" fontId="10" fillId="27" borderId="19" xfId="42" applyNumberFormat="1" applyFont="1" applyFill="1" applyBorder="1" applyAlignment="1">
      <alignment horizontal="center" vertical="center"/>
    </xf>
    <xf numFmtId="0" fontId="10" fillId="27" borderId="23" xfId="42" applyNumberFormat="1" applyFont="1" applyFill="1" applyBorder="1" applyAlignment="1">
      <alignment horizontal="center" vertical="center"/>
    </xf>
    <xf numFmtId="180" fontId="10" fillId="0" borderId="12" xfId="42" applyNumberFormat="1" applyFont="1" applyBorder="1" applyAlignment="1">
      <alignment horizontal="left" vertical="center"/>
    </xf>
    <xf numFmtId="180" fontId="10" fillId="0" borderId="24" xfId="42" applyNumberFormat="1" applyFont="1" applyBorder="1" applyAlignment="1">
      <alignment horizontal="left" vertical="center"/>
    </xf>
    <xf numFmtId="180" fontId="10" fillId="0" borderId="25" xfId="42" applyNumberFormat="1" applyFont="1" applyBorder="1" applyAlignment="1">
      <alignment horizontal="left" vertical="center"/>
    </xf>
    <xf numFmtId="180" fontId="10" fillId="0" borderId="61" xfId="42" applyNumberFormat="1" applyFont="1" applyBorder="1" applyAlignment="1">
      <alignment horizontal="left" vertical="center"/>
    </xf>
    <xf numFmtId="180" fontId="10" fillId="0" borderId="19" xfId="42" applyNumberFormat="1" applyFont="1" applyBorder="1" applyAlignment="1">
      <alignment horizontal="left" vertical="center"/>
    </xf>
    <xf numFmtId="180" fontId="10" fillId="0" borderId="23" xfId="42" applyNumberFormat="1" applyFont="1" applyBorder="1" applyAlignment="1">
      <alignment horizontal="left" vertical="center"/>
    </xf>
    <xf numFmtId="0" fontId="0" fillId="27" borderId="12" xfId="42" applyFont="1" applyFill="1" applyBorder="1" applyAlignment="1">
      <alignment horizontal="left" vertical="top" wrapText="1"/>
    </xf>
    <xf numFmtId="0" fontId="10" fillId="27" borderId="24" xfId="42" applyFont="1" applyFill="1" applyBorder="1" applyAlignment="1">
      <alignment horizontal="left" vertical="top" wrapText="1"/>
    </xf>
    <xf numFmtId="0" fontId="10" fillId="27" borderId="25" xfId="42" applyFont="1" applyFill="1" applyBorder="1" applyAlignment="1">
      <alignment horizontal="left" vertical="top" wrapText="1"/>
    </xf>
    <xf numFmtId="0" fontId="0" fillId="27" borderId="27" xfId="42" applyFont="1" applyFill="1" applyBorder="1" applyAlignment="1">
      <alignment horizontal="left" vertical="top" wrapText="1"/>
    </xf>
    <xf numFmtId="0" fontId="10" fillId="27" borderId="0" xfId="42" applyFont="1" applyFill="1" applyBorder="1" applyAlignment="1">
      <alignment horizontal="left" vertical="top" wrapText="1"/>
    </xf>
    <xf numFmtId="0" fontId="10" fillId="27" borderId="13" xfId="42" applyFont="1" applyFill="1" applyBorder="1" applyAlignment="1">
      <alignment horizontal="left" vertical="top" wrapText="1"/>
    </xf>
    <xf numFmtId="0" fontId="10" fillId="27" borderId="27" xfId="42" applyFont="1" applyFill="1" applyBorder="1" applyAlignment="1">
      <alignment horizontal="left" vertical="top" wrapText="1"/>
    </xf>
    <xf numFmtId="0" fontId="10" fillId="27" borderId="61" xfId="42" applyFont="1" applyFill="1" applyBorder="1" applyAlignment="1">
      <alignment horizontal="left" vertical="top" wrapText="1"/>
    </xf>
    <xf numFmtId="0" fontId="10" fillId="27" borderId="19" xfId="42" applyFont="1" applyFill="1" applyBorder="1" applyAlignment="1">
      <alignment horizontal="left" vertical="top" wrapText="1"/>
    </xf>
    <xf numFmtId="0" fontId="10" fillId="27" borderId="23" xfId="42" applyFont="1" applyFill="1" applyBorder="1" applyAlignment="1">
      <alignment horizontal="left" vertical="top" wrapText="1"/>
    </xf>
    <xf numFmtId="14" fontId="10" fillId="0" borderId="12" xfId="42" applyNumberFormat="1" applyFont="1" applyFill="1" applyBorder="1" applyAlignment="1">
      <alignment horizontal="left" vertical="center" shrinkToFit="1"/>
    </xf>
    <xf numFmtId="14" fontId="10" fillId="0" borderId="24" xfId="42" applyNumberFormat="1" applyFont="1" applyFill="1" applyBorder="1" applyAlignment="1">
      <alignment horizontal="left" vertical="center" shrinkToFit="1"/>
    </xf>
    <xf numFmtId="14" fontId="10" fillId="0" borderId="25" xfId="42" applyNumberFormat="1" applyFont="1" applyFill="1" applyBorder="1" applyAlignment="1">
      <alignment horizontal="left" vertical="center" shrinkToFit="1"/>
    </xf>
    <xf numFmtId="14" fontId="10" fillId="0" borderId="61" xfId="42" applyNumberFormat="1" applyFont="1" applyFill="1" applyBorder="1" applyAlignment="1">
      <alignment horizontal="left" vertical="center" shrinkToFit="1"/>
    </xf>
    <xf numFmtId="14" fontId="10" fillId="0" borderId="19" xfId="42" applyNumberFormat="1" applyFont="1" applyFill="1" applyBorder="1" applyAlignment="1">
      <alignment horizontal="left" vertical="center" shrinkToFit="1"/>
    </xf>
    <xf numFmtId="14" fontId="10" fillId="0" borderId="23" xfId="42" applyNumberFormat="1" applyFont="1" applyFill="1" applyBorder="1" applyAlignment="1">
      <alignment horizontal="left" vertical="center" shrinkToFit="1"/>
    </xf>
    <xf numFmtId="0" fontId="10" fillId="0" borderId="72" xfId="42" applyFont="1" applyBorder="1" applyAlignment="1">
      <alignment horizontal="center" vertical="center"/>
    </xf>
    <xf numFmtId="0" fontId="10" fillId="0" borderId="12" xfId="42" applyNumberFormat="1" applyFont="1" applyFill="1" applyBorder="1" applyAlignment="1">
      <alignment horizontal="left" vertical="center"/>
    </xf>
    <xf numFmtId="0" fontId="10" fillId="0" borderId="24" xfId="42" applyNumberFormat="1" applyFont="1" applyFill="1" applyBorder="1" applyAlignment="1">
      <alignment horizontal="left" vertical="center"/>
    </xf>
    <xf numFmtId="0" fontId="10" fillId="0" borderId="25" xfId="42" applyNumberFormat="1" applyFont="1" applyFill="1" applyBorder="1" applyAlignment="1">
      <alignment horizontal="left" vertical="center"/>
    </xf>
    <xf numFmtId="0" fontId="10" fillId="0" borderId="61" xfId="42" applyNumberFormat="1" applyFont="1" applyFill="1" applyBorder="1" applyAlignment="1">
      <alignment horizontal="left" vertical="center"/>
    </xf>
    <xf numFmtId="0" fontId="10" fillId="0" borderId="19" xfId="42" applyNumberFormat="1" applyFont="1" applyFill="1" applyBorder="1" applyAlignment="1">
      <alignment horizontal="left" vertical="center"/>
    </xf>
    <xf numFmtId="0" fontId="10" fillId="0" borderId="23" xfId="42" applyNumberFormat="1" applyFont="1" applyFill="1" applyBorder="1" applyAlignment="1">
      <alignment horizontal="left" vertical="center"/>
    </xf>
    <xf numFmtId="0" fontId="41" fillId="0" borderId="0" xfId="42" applyFont="1" applyFill="1" applyBorder="1" applyAlignment="1">
      <alignment horizontal="left" vertical="center" wrapText="1"/>
    </xf>
    <xf numFmtId="14" fontId="10" fillId="0" borderId="12" xfId="42" applyNumberFormat="1" applyFont="1" applyFill="1" applyBorder="1" applyAlignment="1">
      <alignment horizontal="left" vertical="center"/>
    </xf>
    <xf numFmtId="14" fontId="10" fillId="0" borderId="24" xfId="42" applyNumberFormat="1" applyFont="1" applyFill="1" applyBorder="1" applyAlignment="1">
      <alignment horizontal="left" vertical="center"/>
    </xf>
    <xf numFmtId="14" fontId="10" fillId="0" borderId="25" xfId="42" applyNumberFormat="1" applyFont="1" applyFill="1" applyBorder="1" applyAlignment="1">
      <alignment horizontal="left" vertical="center"/>
    </xf>
    <xf numFmtId="14" fontId="10" fillId="0" borderId="27" xfId="42" applyNumberFormat="1" applyFont="1" applyFill="1" applyBorder="1" applyAlignment="1">
      <alignment horizontal="left" vertical="center"/>
    </xf>
    <xf numFmtId="14" fontId="10" fillId="0" borderId="0" xfId="42" applyNumberFormat="1" applyFont="1" applyFill="1" applyBorder="1" applyAlignment="1">
      <alignment horizontal="left" vertical="center"/>
    </xf>
    <xf numFmtId="14" fontId="10" fillId="0" borderId="13" xfId="42" applyNumberFormat="1" applyFont="1" applyFill="1" applyBorder="1" applyAlignment="1">
      <alignment horizontal="left" vertical="center"/>
    </xf>
    <xf numFmtId="0" fontId="44" fillId="0" borderId="0" xfId="42" applyFont="1" applyBorder="1" applyAlignment="1">
      <alignment vertical="center"/>
    </xf>
    <xf numFmtId="0" fontId="0" fillId="0" borderId="21" xfId="42" applyFont="1" applyBorder="1" applyAlignment="1">
      <alignment horizontal="left" vertical="center" wrapText="1"/>
    </xf>
    <xf numFmtId="0" fontId="10" fillId="0" borderId="22" xfId="42" applyFont="1" applyBorder="1" applyAlignment="1">
      <alignment horizontal="left" vertical="center" wrapText="1"/>
    </xf>
    <xf numFmtId="0" fontId="10" fillId="0" borderId="21" xfId="42" applyFont="1" applyBorder="1" applyAlignment="1">
      <alignment horizontal="left" vertical="center" wrapText="1"/>
    </xf>
    <xf numFmtId="49" fontId="39" fillId="27" borderId="12" xfId="42" applyNumberFormat="1" applyFont="1" applyFill="1" applyBorder="1" applyAlignment="1">
      <alignment horizontal="center" vertical="center"/>
    </xf>
    <xf numFmtId="49" fontId="39" fillId="27" borderId="25" xfId="42" applyNumberFormat="1" applyFont="1" applyFill="1" applyBorder="1" applyAlignment="1">
      <alignment horizontal="center" vertical="center"/>
    </xf>
    <xf numFmtId="49" fontId="39" fillId="27" borderId="61" xfId="42" applyNumberFormat="1" applyFont="1" applyFill="1" applyBorder="1" applyAlignment="1">
      <alignment horizontal="center" vertical="center"/>
    </xf>
    <xf numFmtId="49" fontId="39" fillId="27" borderId="23" xfId="42" applyNumberFormat="1" applyFont="1" applyFill="1" applyBorder="1" applyAlignment="1">
      <alignment horizontal="center" vertical="center"/>
    </xf>
    <xf numFmtId="0" fontId="36" fillId="27" borderId="27" xfId="51" applyNumberFormat="1" applyFont="1" applyFill="1" applyBorder="1" applyAlignment="1">
      <alignment horizontal="left" vertical="center" wrapText="1"/>
    </xf>
    <xf numFmtId="0" fontId="36" fillId="27" borderId="0" xfId="51" applyNumberFormat="1" applyFont="1" applyFill="1" applyBorder="1" applyAlignment="1">
      <alignment horizontal="left" vertical="center"/>
    </xf>
    <xf numFmtId="0" fontId="36" fillId="27" borderId="27" xfId="51" applyNumberFormat="1" applyFont="1" applyFill="1" applyBorder="1" applyAlignment="1">
      <alignment horizontal="left" vertical="center"/>
    </xf>
    <xf numFmtId="0" fontId="0" fillId="27" borderId="12" xfId="42" applyNumberFormat="1" applyFont="1" applyFill="1" applyBorder="1" applyAlignment="1">
      <alignment horizontal="left" vertical="center" shrinkToFit="1"/>
    </xf>
    <xf numFmtId="0" fontId="0" fillId="27" borderId="24" xfId="42" applyNumberFormat="1" applyFont="1" applyFill="1" applyBorder="1" applyAlignment="1">
      <alignment horizontal="left" vertical="center" shrinkToFit="1"/>
    </xf>
    <xf numFmtId="0" fontId="10" fillId="27" borderId="24" xfId="42" applyNumberFormat="1" applyFont="1" applyFill="1" applyBorder="1" applyAlignment="1">
      <alignment horizontal="left" vertical="center" shrinkToFit="1"/>
    </xf>
    <xf numFmtId="0" fontId="10" fillId="27" borderId="25" xfId="42" applyNumberFormat="1" applyFont="1" applyFill="1" applyBorder="1" applyAlignment="1">
      <alignment horizontal="left" vertical="center" shrinkToFit="1"/>
    </xf>
    <xf numFmtId="0" fontId="10" fillId="27" borderId="61" xfId="42" applyNumberFormat="1" applyFont="1" applyFill="1" applyBorder="1" applyAlignment="1">
      <alignment horizontal="left" vertical="center" shrinkToFit="1"/>
    </xf>
    <xf numFmtId="0" fontId="10" fillId="27" borderId="19" xfId="42" applyNumberFormat="1" applyFont="1" applyFill="1" applyBorder="1" applyAlignment="1">
      <alignment horizontal="left" vertical="center" shrinkToFit="1"/>
    </xf>
    <xf numFmtId="0" fontId="10" fillId="27" borderId="23" xfId="42" applyNumberFormat="1" applyFont="1" applyFill="1" applyBorder="1" applyAlignment="1">
      <alignment horizontal="left" vertical="center" shrinkToFit="1"/>
    </xf>
    <xf numFmtId="0" fontId="0" fillId="27" borderId="25" xfId="42" applyNumberFormat="1" applyFont="1" applyFill="1" applyBorder="1" applyAlignment="1">
      <alignment horizontal="left" vertical="center" shrinkToFit="1"/>
    </xf>
    <xf numFmtId="0" fontId="0" fillId="27" borderId="61" xfId="42" applyNumberFormat="1" applyFont="1" applyFill="1" applyBorder="1" applyAlignment="1">
      <alignment horizontal="left" vertical="center" shrinkToFit="1"/>
    </xf>
    <xf numFmtId="0" fontId="0" fillId="27" borderId="19" xfId="42" applyNumberFormat="1" applyFont="1" applyFill="1" applyBorder="1" applyAlignment="1">
      <alignment horizontal="left" vertical="center" shrinkToFit="1"/>
    </xf>
    <xf numFmtId="0" fontId="0" fillId="27" borderId="23" xfId="42" applyNumberFormat="1" applyFont="1" applyFill="1" applyBorder="1" applyAlignment="1">
      <alignment horizontal="left" vertical="center" shrinkToFit="1"/>
    </xf>
    <xf numFmtId="0" fontId="49" fillId="0" borderId="24" xfId="42" applyFont="1" applyBorder="1" applyAlignment="1">
      <alignment horizontal="center" vertical="center" wrapText="1"/>
    </xf>
    <xf numFmtId="0" fontId="49" fillId="0" borderId="68" xfId="42" applyFont="1" applyBorder="1" applyAlignment="1">
      <alignment horizontal="center" vertical="center" wrapText="1"/>
    </xf>
    <xf numFmtId="0" fontId="49" fillId="0" borderId="0" xfId="42" applyFont="1" applyBorder="1" applyAlignment="1">
      <alignment horizontal="center" vertical="center" wrapText="1"/>
    </xf>
    <xf numFmtId="0" fontId="49" fillId="0" borderId="72" xfId="42" applyFont="1" applyBorder="1" applyAlignment="1">
      <alignment horizontal="center" vertical="center" wrapText="1"/>
    </xf>
    <xf numFmtId="0" fontId="49" fillId="0" borderId="61" xfId="42" applyFont="1" applyBorder="1" applyAlignment="1">
      <alignment horizontal="center" vertical="center" wrapText="1"/>
    </xf>
    <xf numFmtId="0" fontId="49" fillId="0" borderId="19" xfId="42" applyFont="1" applyBorder="1" applyAlignment="1">
      <alignment horizontal="center" vertical="center" wrapText="1"/>
    </xf>
    <xf numFmtId="0" fontId="49" fillId="0" borderId="70" xfId="42" applyFont="1" applyBorder="1" applyAlignment="1">
      <alignment horizontal="center" vertical="center" wrapText="1"/>
    </xf>
    <xf numFmtId="14" fontId="0" fillId="27" borderId="12" xfId="42" applyNumberFormat="1" applyFont="1" applyFill="1" applyBorder="1" applyAlignment="1">
      <alignment horizontal="left" vertical="center"/>
    </xf>
    <xf numFmtId="0" fontId="36" fillId="0" borderId="27" xfId="42" applyFont="1" applyBorder="1" applyAlignment="1">
      <alignment horizontal="left" vertical="center" wrapText="1"/>
    </xf>
    <xf numFmtId="0" fontId="36" fillId="0" borderId="0" xfId="42" applyFont="1" applyBorder="1" applyAlignment="1">
      <alignment horizontal="left" vertical="center" wrapText="1"/>
    </xf>
    <xf numFmtId="0" fontId="39" fillId="27" borderId="12" xfId="42" applyFont="1" applyFill="1" applyBorder="1" applyAlignment="1">
      <alignment horizontal="center" vertical="center" wrapText="1"/>
    </xf>
    <xf numFmtId="0" fontId="39" fillId="27" borderId="25" xfId="42" applyFont="1" applyFill="1" applyBorder="1" applyAlignment="1">
      <alignment horizontal="center" vertical="center" wrapText="1"/>
    </xf>
    <xf numFmtId="0" fontId="39" fillId="27" borderId="61" xfId="42" applyFont="1" applyFill="1" applyBorder="1" applyAlignment="1">
      <alignment horizontal="center" vertical="center" wrapText="1"/>
    </xf>
    <xf numFmtId="0" fontId="39" fillId="27" borderId="23" xfId="42" applyFont="1" applyFill="1" applyBorder="1" applyAlignment="1">
      <alignment horizontal="center" vertical="center" wrapText="1"/>
    </xf>
    <xf numFmtId="0" fontId="36" fillId="0" borderId="27" xfId="42" applyFont="1" applyBorder="1" applyAlignment="1">
      <alignment horizontal="center" vertical="center" wrapText="1"/>
    </xf>
    <xf numFmtId="0" fontId="36" fillId="0" borderId="0" xfId="42" applyFont="1" applyBorder="1" applyAlignment="1">
      <alignment horizontal="center" vertical="center" wrapText="1"/>
    </xf>
    <xf numFmtId="0" fontId="36" fillId="27" borderId="34" xfId="42" applyFont="1" applyFill="1" applyBorder="1" applyAlignment="1">
      <alignment horizontal="left" vertical="center" wrapText="1"/>
    </xf>
    <xf numFmtId="0" fontId="36" fillId="27" borderId="15" xfId="42" applyFont="1" applyFill="1" applyBorder="1" applyAlignment="1">
      <alignment horizontal="left" vertical="center" wrapText="1"/>
    </xf>
    <xf numFmtId="0" fontId="36" fillId="27" borderId="35" xfId="42" applyFont="1" applyFill="1" applyBorder="1" applyAlignment="1">
      <alignment horizontal="left" vertical="center" wrapText="1"/>
    </xf>
    <xf numFmtId="0" fontId="36" fillId="27" borderId="32" xfId="42" applyFont="1" applyFill="1" applyBorder="1" applyAlignment="1">
      <alignment horizontal="left" vertical="center" wrapText="1"/>
    </xf>
    <xf numFmtId="0" fontId="36" fillId="27" borderId="11" xfId="42" applyFont="1" applyFill="1" applyBorder="1" applyAlignment="1">
      <alignment horizontal="left" vertical="center" wrapText="1"/>
    </xf>
    <xf numFmtId="0" fontId="36" fillId="27" borderId="42" xfId="42" applyFont="1" applyFill="1" applyBorder="1" applyAlignment="1">
      <alignment horizontal="left" vertical="center" wrapText="1"/>
    </xf>
    <xf numFmtId="0" fontId="36" fillId="0" borderId="0" xfId="42" applyFont="1" applyBorder="1" applyAlignment="1">
      <alignment horizontal="left" wrapText="1"/>
    </xf>
    <xf numFmtId="0" fontId="36" fillId="0" borderId="11" xfId="42" applyFont="1" applyBorder="1" applyAlignment="1">
      <alignment horizontal="left" wrapText="1"/>
    </xf>
    <xf numFmtId="0" fontId="43" fillId="0" borderId="27" xfId="42" applyFont="1" applyBorder="1" applyAlignment="1">
      <alignment horizontal="left" vertical="center" wrapText="1"/>
    </xf>
    <xf numFmtId="0" fontId="43" fillId="0" borderId="0" xfId="42" applyFont="1" applyBorder="1" applyAlignment="1">
      <alignment horizontal="left" vertical="center" wrapText="1"/>
    </xf>
    <xf numFmtId="0" fontId="49" fillId="0" borderId="67" xfId="42" applyFont="1" applyBorder="1" applyAlignment="1">
      <alignment horizontal="left" vertical="center" wrapText="1"/>
    </xf>
    <xf numFmtId="0" fontId="49" fillId="0" borderId="24" xfId="42" applyFont="1" applyBorder="1" applyAlignment="1">
      <alignment horizontal="left" vertical="center" wrapText="1"/>
    </xf>
    <xf numFmtId="0" fontId="49" fillId="0" borderId="25" xfId="42" applyFont="1" applyBorder="1" applyAlignment="1">
      <alignment horizontal="left" vertical="center" wrapText="1"/>
    </xf>
    <xf numFmtId="0" fontId="49" fillId="0" borderId="73" xfId="42" applyFont="1" applyBorder="1" applyAlignment="1">
      <alignment horizontal="left" vertical="center" wrapText="1"/>
    </xf>
    <xf numFmtId="0" fontId="49" fillId="0" borderId="0" xfId="42" applyFont="1" applyBorder="1" applyAlignment="1">
      <alignment horizontal="left" vertical="center" wrapText="1"/>
    </xf>
    <xf numFmtId="0" fontId="49" fillId="0" borderId="13" xfId="42" applyFont="1" applyBorder="1" applyAlignment="1">
      <alignment horizontal="left" vertical="center" wrapText="1"/>
    </xf>
    <xf numFmtId="0" fontId="49" fillId="0" borderId="69" xfId="42" applyFont="1" applyBorder="1" applyAlignment="1">
      <alignment horizontal="left" vertical="center" wrapText="1"/>
    </xf>
    <xf numFmtId="0" fontId="49" fillId="0" borderId="19" xfId="42" applyFont="1" applyBorder="1" applyAlignment="1">
      <alignment horizontal="left" vertical="center" wrapText="1"/>
    </xf>
    <xf numFmtId="0" fontId="49" fillId="0" borderId="23" xfId="42" applyFont="1" applyBorder="1" applyAlignment="1">
      <alignment horizontal="left" vertical="center" wrapText="1"/>
    </xf>
    <xf numFmtId="0" fontId="0" fillId="0" borderId="0" xfId="42" applyFont="1" applyBorder="1" applyAlignment="1">
      <alignment horizontal="center" vertical="center"/>
    </xf>
    <xf numFmtId="14" fontId="10" fillId="0" borderId="61" xfId="42" applyNumberFormat="1" applyFont="1" applyFill="1" applyBorder="1" applyAlignment="1">
      <alignment horizontal="left" vertical="center"/>
    </xf>
    <xf numFmtId="14" fontId="10" fillId="0" borderId="19" xfId="42" applyNumberFormat="1" applyFont="1" applyFill="1" applyBorder="1" applyAlignment="1">
      <alignment horizontal="left" vertical="center"/>
    </xf>
    <xf numFmtId="14" fontId="10" fillId="0" borderId="23" xfId="42" applyNumberFormat="1" applyFont="1" applyFill="1" applyBorder="1" applyAlignment="1">
      <alignment horizontal="left" vertical="center"/>
    </xf>
    <xf numFmtId="0" fontId="44" fillId="33" borderId="112" xfId="42" applyFont="1" applyFill="1" applyBorder="1" applyAlignment="1">
      <alignment horizontal="center" vertical="center" textRotation="255"/>
    </xf>
    <xf numFmtId="182" fontId="10" fillId="0" borderId="40" xfId="42" applyNumberFormat="1" applyFont="1" applyBorder="1" applyAlignment="1">
      <alignment horizontal="center" vertical="center" wrapText="1"/>
    </xf>
    <xf numFmtId="0" fontId="10" fillId="0" borderId="40" xfId="42" applyFont="1" applyBorder="1" applyAlignment="1">
      <alignment horizontal="center" vertical="center" wrapText="1"/>
    </xf>
    <xf numFmtId="14" fontId="10" fillId="0" borderId="40" xfId="42" applyNumberFormat="1" applyFont="1" applyBorder="1" applyAlignment="1">
      <alignment horizontal="center" vertical="center" wrapText="1"/>
    </xf>
    <xf numFmtId="0" fontId="10" fillId="37" borderId="0" xfId="42" applyFont="1" applyFill="1" applyAlignment="1">
      <alignment horizontal="center" vertical="center"/>
    </xf>
    <xf numFmtId="0" fontId="10" fillId="0" borderId="40" xfId="42" applyFont="1" applyFill="1" applyBorder="1" applyAlignment="1">
      <alignment horizontal="center" vertical="center"/>
    </xf>
    <xf numFmtId="0" fontId="36" fillId="0" borderId="83" xfId="42" applyFont="1" applyFill="1" applyBorder="1" applyAlignment="1">
      <alignment horizontal="right" vertical="center" textRotation="255"/>
    </xf>
    <xf numFmtId="0" fontId="36" fillId="0" borderId="72" xfId="42" applyFont="1" applyFill="1" applyBorder="1" applyAlignment="1">
      <alignment horizontal="right" vertical="center" textRotation="255"/>
    </xf>
    <xf numFmtId="0" fontId="36" fillId="0" borderId="84" xfId="42" applyFont="1" applyFill="1" applyBorder="1" applyAlignment="1">
      <alignment horizontal="left" vertical="center" textRotation="255"/>
    </xf>
    <xf numFmtId="0" fontId="36" fillId="0" borderId="73" xfId="42" applyFont="1" applyFill="1" applyBorder="1" applyAlignment="1">
      <alignment horizontal="left" vertical="center" textRotation="255"/>
    </xf>
    <xf numFmtId="0" fontId="46" fillId="28" borderId="43" xfId="42" applyFont="1" applyFill="1" applyBorder="1" applyAlignment="1">
      <alignment horizontal="center" vertical="center" wrapText="1"/>
    </xf>
    <xf numFmtId="0" fontId="46" fillId="28" borderId="36" xfId="42" applyFont="1" applyFill="1" applyBorder="1" applyAlignment="1">
      <alignment horizontal="center" vertical="center" wrapText="1"/>
    </xf>
    <xf numFmtId="0" fontId="46" fillId="28" borderId="17" xfId="42" applyFont="1" applyFill="1" applyBorder="1" applyAlignment="1">
      <alignment horizontal="center" vertical="center" wrapText="1"/>
    </xf>
    <xf numFmtId="0" fontId="46" fillId="28" borderId="0" xfId="42" applyFont="1" applyFill="1" applyBorder="1" applyAlignment="1">
      <alignment horizontal="center" vertical="center" wrapText="1"/>
    </xf>
    <xf numFmtId="0" fontId="46" fillId="28" borderId="20" xfId="42" applyFont="1" applyFill="1" applyBorder="1" applyAlignment="1">
      <alignment horizontal="center" vertical="center" wrapText="1"/>
    </xf>
    <xf numFmtId="0" fontId="46" fillId="28" borderId="10" xfId="42" applyFont="1" applyFill="1" applyBorder="1" applyAlignment="1">
      <alignment horizontal="center" vertical="center" wrapText="1"/>
    </xf>
    <xf numFmtId="0" fontId="10" fillId="28" borderId="44" xfId="42" applyFont="1" applyFill="1" applyBorder="1" applyAlignment="1">
      <alignment horizontal="center" vertical="center" textRotation="255"/>
    </xf>
    <xf numFmtId="0" fontId="35" fillId="0" borderId="12" xfId="42" applyFont="1" applyFill="1" applyBorder="1" applyAlignment="1">
      <alignment horizontal="center" vertical="center" wrapText="1"/>
    </xf>
    <xf numFmtId="0" fontId="35" fillId="0" borderId="24" xfId="42" applyFont="1" applyFill="1" applyBorder="1" applyAlignment="1">
      <alignment horizontal="center" vertical="center"/>
    </xf>
    <xf numFmtId="0" fontId="35" fillId="0" borderId="25" xfId="42" applyFont="1" applyFill="1" applyBorder="1" applyAlignment="1">
      <alignment horizontal="center" vertical="center"/>
    </xf>
    <xf numFmtId="0" fontId="35" fillId="0" borderId="27" xfId="42" applyFont="1" applyFill="1" applyBorder="1" applyAlignment="1">
      <alignment horizontal="center" vertical="center"/>
    </xf>
    <xf numFmtId="0" fontId="35" fillId="0" borderId="0" xfId="42" applyFont="1" applyFill="1" applyBorder="1" applyAlignment="1">
      <alignment horizontal="center" vertical="center"/>
    </xf>
    <xf numFmtId="0" fontId="35" fillId="0" borderId="13" xfId="42" applyFont="1" applyFill="1" applyBorder="1" applyAlignment="1">
      <alignment horizontal="center" vertical="center"/>
    </xf>
    <xf numFmtId="0" fontId="35" fillId="0" borderId="61" xfId="42" applyFont="1" applyFill="1" applyBorder="1" applyAlignment="1">
      <alignment horizontal="center" vertical="center"/>
    </xf>
    <xf numFmtId="0" fontId="35" fillId="0" borderId="19" xfId="42" applyFont="1" applyFill="1" applyBorder="1" applyAlignment="1">
      <alignment horizontal="center" vertical="center"/>
    </xf>
    <xf numFmtId="0" fontId="35" fillId="0" borderId="23" xfId="42" applyFont="1" applyFill="1" applyBorder="1" applyAlignment="1">
      <alignment horizontal="center" vertical="center"/>
    </xf>
    <xf numFmtId="0" fontId="44" fillId="0" borderId="19" xfId="42" applyFont="1" applyFill="1" applyBorder="1" applyAlignment="1">
      <alignment horizontal="center" vertical="center"/>
    </xf>
    <xf numFmtId="0" fontId="36" fillId="0" borderId="71" xfId="42" applyFont="1" applyFill="1" applyBorder="1" applyAlignment="1">
      <alignment horizontal="center" vertical="center"/>
    </xf>
    <xf numFmtId="0" fontId="36" fillId="0" borderId="105" xfId="42" applyFont="1" applyFill="1" applyBorder="1" applyAlignment="1">
      <alignment horizontal="center" vertical="center"/>
    </xf>
    <xf numFmtId="0" fontId="0" fillId="0" borderId="0" xfId="42" applyFont="1" applyFill="1" applyBorder="1" applyAlignment="1">
      <alignment horizontal="center" vertical="center" wrapText="1"/>
    </xf>
    <xf numFmtId="0" fontId="10" fillId="0" borderId="0" xfId="42" applyFont="1" applyFill="1" applyBorder="1" applyAlignment="1">
      <alignment horizontal="center" vertical="center" wrapText="1"/>
    </xf>
    <xf numFmtId="0" fontId="39" fillId="0" borderId="17" xfId="42" applyFont="1" applyFill="1" applyBorder="1" applyAlignment="1">
      <alignment horizontal="center" vertical="center"/>
    </xf>
    <xf numFmtId="0" fontId="71" fillId="34" borderId="0" xfId="42" applyFont="1" applyFill="1" applyBorder="1" applyAlignment="1">
      <alignment horizontal="center" vertical="center" wrapText="1"/>
    </xf>
    <xf numFmtId="0" fontId="41" fillId="0" borderId="67" xfId="42" applyFont="1" applyBorder="1" applyAlignment="1">
      <alignment horizontal="left" vertical="center" wrapText="1"/>
    </xf>
    <xf numFmtId="0" fontId="41" fillId="0" borderId="24" xfId="42" applyFont="1" applyBorder="1" applyAlignment="1">
      <alignment horizontal="left" vertical="center" wrapText="1"/>
    </xf>
    <xf numFmtId="0" fontId="41" fillId="0" borderId="25" xfId="42" applyFont="1" applyBorder="1" applyAlignment="1">
      <alignment horizontal="left" vertical="center" wrapText="1"/>
    </xf>
    <xf numFmtId="0" fontId="41" fillId="0" borderId="73" xfId="42" applyFont="1" applyBorder="1" applyAlignment="1">
      <alignment horizontal="left" vertical="center" wrapText="1"/>
    </xf>
    <xf numFmtId="0" fontId="41" fillId="0" borderId="13" xfId="42" applyFont="1" applyBorder="1" applyAlignment="1">
      <alignment horizontal="left" vertical="center" wrapText="1"/>
    </xf>
    <xf numFmtId="0" fontId="41" fillId="0" borderId="69" xfId="42" applyFont="1" applyBorder="1" applyAlignment="1">
      <alignment horizontal="left" vertical="center" wrapText="1"/>
    </xf>
    <xf numFmtId="0" fontId="41" fillId="0" borderId="19" xfId="42" applyFont="1" applyBorder="1" applyAlignment="1">
      <alignment horizontal="left" vertical="center" wrapText="1"/>
    </xf>
    <xf numFmtId="0" fontId="41" fillId="0" borderId="23" xfId="42" applyFont="1" applyBorder="1" applyAlignment="1">
      <alignment horizontal="left" vertical="center" wrapText="1"/>
    </xf>
    <xf numFmtId="0" fontId="10" fillId="27" borderId="40" xfId="42" applyFont="1" applyFill="1" applyBorder="1" applyAlignment="1">
      <alignment horizontal="center" vertical="center"/>
    </xf>
    <xf numFmtId="0" fontId="10" fillId="0" borderId="44" xfId="42" applyFont="1" applyFill="1" applyBorder="1" applyAlignment="1">
      <alignment horizontal="center" vertical="center"/>
    </xf>
    <xf numFmtId="0" fontId="10" fillId="0" borderId="154" xfId="42" applyFont="1" applyFill="1" applyBorder="1" applyAlignment="1">
      <alignment horizontal="center" vertical="center"/>
    </xf>
    <xf numFmtId="0" fontId="10" fillId="0" borderId="155" xfId="42" applyFont="1" applyFill="1" applyBorder="1" applyAlignment="1">
      <alignment horizontal="center" vertical="center"/>
    </xf>
    <xf numFmtId="0" fontId="10" fillId="0" borderId="156" xfId="42" applyFont="1" applyFill="1" applyBorder="1" applyAlignment="1">
      <alignment horizontal="center" vertical="center"/>
    </xf>
    <xf numFmtId="0" fontId="10" fillId="0" borderId="40" xfId="42" applyFont="1" applyFill="1" applyBorder="1" applyAlignment="1">
      <alignment horizontal="center" vertical="center" wrapText="1"/>
    </xf>
    <xf numFmtId="0" fontId="41" fillId="29" borderId="25" xfId="42" applyFont="1" applyFill="1" applyBorder="1" applyAlignment="1">
      <alignment horizontal="center" vertical="center" textRotation="255"/>
    </xf>
    <xf numFmtId="0" fontId="41" fillId="29" borderId="13" xfId="42" applyFont="1" applyFill="1" applyBorder="1" applyAlignment="1">
      <alignment horizontal="center" vertical="center" textRotation="255"/>
    </xf>
    <xf numFmtId="0" fontId="41" fillId="29" borderId="23" xfId="42" applyFont="1" applyFill="1" applyBorder="1" applyAlignment="1">
      <alignment horizontal="center" vertical="center" textRotation="255"/>
    </xf>
    <xf numFmtId="0" fontId="10" fillId="0" borderId="0" xfId="42" applyFont="1" applyFill="1" applyAlignment="1">
      <alignment horizontal="left" vertical="top" wrapText="1"/>
    </xf>
    <xf numFmtId="0" fontId="13" fillId="35" borderId="12" xfId="42" applyFont="1" applyFill="1" applyBorder="1" applyAlignment="1">
      <alignment horizontal="center" vertical="center" shrinkToFit="1"/>
    </xf>
    <xf numFmtId="0" fontId="13" fillId="35" borderId="24" xfId="42" applyFont="1" applyFill="1" applyBorder="1" applyAlignment="1">
      <alignment horizontal="center" vertical="center" shrinkToFit="1"/>
    </xf>
    <xf numFmtId="0" fontId="13" fillId="35" borderId="25" xfId="42" applyFont="1" applyFill="1" applyBorder="1" applyAlignment="1">
      <alignment horizontal="center" vertical="center" shrinkToFit="1"/>
    </xf>
    <xf numFmtId="0" fontId="13" fillId="35" borderId="61" xfId="42" applyFont="1" applyFill="1" applyBorder="1" applyAlignment="1">
      <alignment horizontal="center" vertical="center" shrinkToFit="1"/>
    </xf>
    <xf numFmtId="0" fontId="13" fillId="35" borderId="19" xfId="42" applyFont="1" applyFill="1" applyBorder="1" applyAlignment="1">
      <alignment horizontal="center" vertical="center" shrinkToFit="1"/>
    </xf>
    <xf numFmtId="0" fontId="13" fillId="35" borderId="23" xfId="42" applyFont="1" applyFill="1" applyBorder="1" applyAlignment="1">
      <alignment horizontal="center" vertical="center" shrinkToFit="1"/>
    </xf>
    <xf numFmtId="0" fontId="13" fillId="0" borderId="0" xfId="42" applyFont="1" applyFill="1" applyBorder="1" applyAlignment="1">
      <alignment horizontal="left" vertical="center"/>
    </xf>
    <xf numFmtId="0" fontId="13" fillId="0" borderId="13" xfId="42" applyFont="1" applyFill="1" applyBorder="1" applyAlignment="1">
      <alignment horizontal="left" vertical="center"/>
    </xf>
    <xf numFmtId="0" fontId="35" fillId="0" borderId="0" xfId="42" applyFont="1" applyFill="1" applyBorder="1" applyAlignment="1">
      <alignment horizontal="left" vertical="center" wrapText="1"/>
    </xf>
    <xf numFmtId="0" fontId="35" fillId="0" borderId="0" xfId="42" applyFont="1" applyFill="1" applyBorder="1" applyAlignment="1">
      <alignment horizontal="left" vertical="center"/>
    </xf>
    <xf numFmtId="0" fontId="35" fillId="0" borderId="18" xfId="42" applyFont="1" applyFill="1" applyBorder="1" applyAlignment="1">
      <alignment horizontal="left" vertical="center"/>
    </xf>
    <xf numFmtId="0" fontId="39" fillId="0" borderId="165" xfId="51" applyFont="1" applyFill="1" applyBorder="1" applyAlignment="1">
      <alignment horizontal="center" vertical="center"/>
    </xf>
    <xf numFmtId="0" fontId="39" fillId="0" borderId="60" xfId="51" applyFont="1" applyFill="1" applyBorder="1" applyAlignment="1">
      <alignment horizontal="center" vertical="center"/>
    </xf>
    <xf numFmtId="0" fontId="10" fillId="0" borderId="17" xfId="42" applyFont="1" applyFill="1" applyBorder="1" applyAlignment="1">
      <alignment horizontal="left" vertical="center"/>
    </xf>
    <xf numFmtId="0" fontId="10" fillId="0" borderId="0" xfId="42" applyFont="1" applyFill="1" applyBorder="1" applyAlignment="1">
      <alignment horizontal="left" vertical="center"/>
    </xf>
    <xf numFmtId="0" fontId="10" fillId="0" borderId="18" xfId="42" applyFont="1" applyFill="1" applyBorder="1" applyAlignment="1">
      <alignment horizontal="left" vertical="center"/>
    </xf>
    <xf numFmtId="0" fontId="10" fillId="0" borderId="20" xfId="42" applyFont="1" applyFill="1" applyBorder="1" applyAlignment="1">
      <alignment horizontal="left" vertical="center"/>
    </xf>
    <xf numFmtId="0" fontId="10" fillId="0" borderId="10" xfId="42" applyFont="1" applyFill="1" applyBorder="1" applyAlignment="1">
      <alignment horizontal="left" vertical="center"/>
    </xf>
    <xf numFmtId="0" fontId="10" fillId="0" borderId="16" xfId="42" applyFont="1" applyFill="1" applyBorder="1" applyAlignment="1">
      <alignment horizontal="left" vertical="center"/>
    </xf>
    <xf numFmtId="0" fontId="39" fillId="0" borderId="52" xfId="51" applyFont="1" applyFill="1" applyBorder="1" applyAlignment="1">
      <alignment horizontal="center" vertical="center"/>
    </xf>
    <xf numFmtId="0" fontId="39" fillId="0" borderId="47" xfId="51" applyFont="1" applyFill="1" applyBorder="1" applyAlignment="1">
      <alignment horizontal="center" vertical="center"/>
    </xf>
    <xf numFmtId="0" fontId="39" fillId="0" borderId="49" xfId="51" applyFont="1" applyFill="1" applyBorder="1" applyAlignment="1">
      <alignment horizontal="center" vertical="center"/>
    </xf>
    <xf numFmtId="0" fontId="10" fillId="0" borderId="45" xfId="42" applyFont="1" applyFill="1" applyBorder="1" applyAlignment="1">
      <alignment horizontal="center" vertical="center"/>
    </xf>
    <xf numFmtId="0" fontId="10" fillId="0" borderId="89" xfId="42" applyFont="1" applyFill="1" applyBorder="1" applyAlignment="1">
      <alignment horizontal="center" vertical="center"/>
    </xf>
    <xf numFmtId="0" fontId="10" fillId="0" borderId="50" xfId="42" applyFont="1" applyFill="1" applyBorder="1" applyAlignment="1">
      <alignment horizontal="center"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left" vertical="center" wrapText="1"/>
    </xf>
    <xf numFmtId="0" fontId="10" fillId="0" borderId="45" xfId="42" applyFont="1" applyFill="1" applyBorder="1" applyAlignment="1">
      <alignment horizontal="left" vertical="center" wrapText="1"/>
    </xf>
    <xf numFmtId="0" fontId="10" fillId="0" borderId="89" xfId="42" applyFont="1" applyFill="1" applyBorder="1" applyAlignment="1">
      <alignment horizontal="left" vertical="center" wrapText="1"/>
    </xf>
    <xf numFmtId="0" fontId="10" fillId="0" borderId="82" xfId="42" applyFont="1" applyFill="1" applyBorder="1" applyAlignment="1">
      <alignment horizontal="left" vertical="center" wrapText="1"/>
    </xf>
    <xf numFmtId="0" fontId="10" fillId="0" borderId="40" xfId="42" applyFont="1" applyFill="1" applyBorder="1" applyAlignment="1">
      <alignment horizontal="left" vertical="center" wrapText="1"/>
    </xf>
    <xf numFmtId="0" fontId="10" fillId="0" borderId="44" xfId="42" applyFont="1" applyFill="1" applyBorder="1" applyAlignment="1">
      <alignment horizontal="left" vertical="center" wrapText="1"/>
    </xf>
    <xf numFmtId="0" fontId="10" fillId="0" borderId="92" xfId="42" applyFont="1" applyFill="1" applyBorder="1" applyAlignment="1">
      <alignment horizontal="left" vertical="center" wrapText="1"/>
    </xf>
    <xf numFmtId="0" fontId="10" fillId="0" borderId="50" xfId="42" applyFont="1" applyFill="1" applyBorder="1" applyAlignment="1">
      <alignment horizontal="left" vertical="center" wrapText="1"/>
    </xf>
    <xf numFmtId="0" fontId="10" fillId="0" borderId="90" xfId="42" applyFont="1" applyFill="1" applyBorder="1" applyAlignment="1">
      <alignment horizontal="left" vertical="center" wrapText="1"/>
    </xf>
    <xf numFmtId="0" fontId="10" fillId="0" borderId="93" xfId="42" applyFont="1" applyFill="1" applyBorder="1" applyAlignment="1">
      <alignment horizontal="center" vertical="center" textRotation="255" shrinkToFit="1"/>
    </xf>
    <xf numFmtId="0" fontId="10" fillId="0" borderId="94" xfId="42" applyFont="1" applyFill="1" applyBorder="1" applyAlignment="1">
      <alignment horizontal="center" vertical="center" textRotation="255" shrinkToFit="1"/>
    </xf>
    <xf numFmtId="0" fontId="10" fillId="0" borderId="95" xfId="42" applyFont="1" applyFill="1" applyBorder="1" applyAlignment="1">
      <alignment horizontal="center" vertical="center" textRotation="255" shrinkToFit="1"/>
    </xf>
    <xf numFmtId="0" fontId="10" fillId="0" borderId="159" xfId="42" applyFont="1" applyFill="1" applyBorder="1" applyAlignment="1">
      <alignment horizontal="left" vertical="center"/>
    </xf>
    <xf numFmtId="0" fontId="46" fillId="28" borderId="40" xfId="42" applyFont="1" applyFill="1" applyBorder="1" applyAlignment="1">
      <alignment horizontal="center" vertical="center"/>
    </xf>
    <xf numFmtId="0" fontId="10" fillId="28" borderId="40" xfId="42" applyFont="1" applyFill="1" applyBorder="1" applyAlignment="1">
      <alignment horizontal="center" vertical="center" textRotation="255"/>
    </xf>
    <xf numFmtId="0" fontId="10" fillId="0" borderId="44" xfId="42" applyFont="1" applyFill="1" applyBorder="1" applyAlignment="1">
      <alignment horizontal="center" vertical="center" textRotation="255"/>
    </xf>
    <xf numFmtId="0" fontId="34" fillId="0" borderId="52" xfId="42" applyFont="1" applyFill="1" applyBorder="1" applyAlignment="1">
      <alignment horizontal="center" vertical="center" wrapText="1"/>
    </xf>
    <xf numFmtId="0" fontId="34" fillId="0" borderId="45" xfId="42" applyFont="1" applyFill="1" applyBorder="1" applyAlignment="1">
      <alignment horizontal="center" vertical="center" wrapText="1"/>
    </xf>
    <xf numFmtId="0" fontId="34" fillId="0" borderId="46" xfId="42" applyFont="1" applyFill="1" applyBorder="1" applyAlignment="1">
      <alignment horizontal="center" vertical="center" wrapText="1"/>
    </xf>
    <xf numFmtId="0" fontId="34" fillId="0" borderId="47" xfId="42" applyFont="1" applyFill="1" applyBorder="1" applyAlignment="1">
      <alignment horizontal="center" vertical="center" wrapText="1"/>
    </xf>
    <xf numFmtId="0" fontId="34" fillId="0" borderId="40" xfId="42" applyFont="1" applyFill="1" applyBorder="1" applyAlignment="1">
      <alignment horizontal="center" vertical="center" wrapText="1"/>
    </xf>
    <xf numFmtId="0" fontId="34" fillId="0" borderId="48" xfId="42" applyFont="1" applyFill="1" applyBorder="1" applyAlignment="1">
      <alignment horizontal="center" vertical="center" wrapText="1"/>
    </xf>
    <xf numFmtId="0" fontId="34" fillId="0" borderId="49" xfId="42" applyFont="1" applyFill="1" applyBorder="1" applyAlignment="1">
      <alignment horizontal="center" vertical="center" wrapText="1"/>
    </xf>
    <xf numFmtId="0" fontId="34" fillId="0" borderId="50" xfId="42" applyFont="1" applyFill="1" applyBorder="1" applyAlignment="1">
      <alignment horizontal="center" vertical="center" wrapText="1"/>
    </xf>
    <xf numFmtId="0" fontId="34" fillId="0" borderId="51" xfId="42" applyFont="1" applyFill="1" applyBorder="1" applyAlignment="1">
      <alignment horizontal="center" vertical="center" wrapText="1"/>
    </xf>
    <xf numFmtId="0" fontId="44" fillId="0" borderId="0" xfId="42" applyFont="1" applyFill="1" applyBorder="1" applyAlignment="1">
      <alignment horizontal="center" vertical="center"/>
    </xf>
    <xf numFmtId="0" fontId="39" fillId="0" borderId="52" xfId="42" applyFont="1" applyFill="1" applyBorder="1" applyAlignment="1">
      <alignment horizontal="center" vertical="center"/>
    </xf>
    <xf numFmtId="0" fontId="39" fillId="0" borderId="47" xfId="42" applyFont="1" applyFill="1" applyBorder="1" applyAlignment="1">
      <alignment horizontal="center" vertical="center"/>
    </xf>
    <xf numFmtId="0" fontId="41" fillId="0" borderId="45" xfId="42" applyFont="1" applyFill="1" applyBorder="1" applyAlignment="1">
      <alignment horizontal="center" vertical="center" wrapText="1" shrinkToFit="1"/>
    </xf>
    <xf numFmtId="0" fontId="41" fillId="0" borderId="40" xfId="42" applyFont="1" applyFill="1" applyBorder="1" applyAlignment="1">
      <alignment horizontal="center" vertical="center" wrapText="1" shrinkToFit="1"/>
    </xf>
    <xf numFmtId="0" fontId="41" fillId="0" borderId="45" xfId="42" applyFont="1" applyFill="1" applyBorder="1" applyAlignment="1">
      <alignment horizontal="left" vertical="center" wrapText="1"/>
    </xf>
    <xf numFmtId="0" fontId="41" fillId="0" borderId="40" xfId="42" applyFont="1" applyFill="1" applyBorder="1" applyAlignment="1">
      <alignment horizontal="left" vertical="center" wrapText="1"/>
    </xf>
    <xf numFmtId="0" fontId="41" fillId="29" borderId="46" xfId="42" applyFont="1" applyFill="1" applyBorder="1" applyAlignment="1">
      <alignment horizontal="center" vertical="center" textRotation="255"/>
    </xf>
    <xf numFmtId="0" fontId="41" fillId="29" borderId="48" xfId="42" applyFont="1" applyFill="1" applyBorder="1" applyAlignment="1">
      <alignment horizontal="center" vertical="center" textRotation="255"/>
    </xf>
    <xf numFmtId="0" fontId="41" fillId="29" borderId="51" xfId="42" applyFont="1" applyFill="1" applyBorder="1" applyAlignment="1">
      <alignment horizontal="center" vertical="center" textRotation="255"/>
    </xf>
    <xf numFmtId="0" fontId="10" fillId="0" borderId="41" xfId="42" applyFont="1" applyFill="1" applyBorder="1" applyAlignment="1">
      <alignment horizontal="center" vertical="center"/>
    </xf>
    <xf numFmtId="0" fontId="10" fillId="0" borderId="98" xfId="42" applyFont="1" applyFill="1" applyBorder="1" applyAlignment="1">
      <alignment horizontal="center" vertical="center"/>
    </xf>
    <xf numFmtId="0" fontId="36" fillId="0" borderId="77" xfId="42" applyFont="1" applyFill="1" applyBorder="1" applyAlignment="1">
      <alignment horizontal="center" vertical="center"/>
    </xf>
    <xf numFmtId="0" fontId="36" fillId="0" borderId="54" xfId="42" applyFont="1" applyFill="1" applyBorder="1" applyAlignment="1">
      <alignment horizontal="center" vertical="center"/>
    </xf>
    <xf numFmtId="0" fontId="36" fillId="0" borderId="78" xfId="42" applyFont="1" applyFill="1" applyBorder="1" applyAlignment="1">
      <alignment horizontal="center" vertical="center"/>
    </xf>
    <xf numFmtId="0" fontId="41" fillId="0" borderId="40" xfId="42" applyFont="1" applyFill="1" applyBorder="1" applyAlignment="1">
      <alignment horizontal="center" vertical="center" shrinkToFit="1"/>
    </xf>
    <xf numFmtId="0" fontId="39" fillId="0" borderId="49" xfId="42" applyFont="1" applyFill="1" applyBorder="1" applyAlignment="1">
      <alignment horizontal="center" vertical="center"/>
    </xf>
    <xf numFmtId="0" fontId="41" fillId="0" borderId="50" xfId="42" applyFont="1" applyFill="1" applyBorder="1" applyAlignment="1">
      <alignment horizontal="center" vertical="center" shrinkToFit="1"/>
    </xf>
    <xf numFmtId="0" fontId="41" fillId="0" borderId="50" xfId="42" applyFont="1" applyFill="1" applyBorder="1" applyAlignment="1">
      <alignment horizontal="left" vertical="center" wrapText="1"/>
    </xf>
    <xf numFmtId="0" fontId="39" fillId="0" borderId="60" xfId="42" applyFont="1" applyFill="1" applyBorder="1" applyAlignment="1">
      <alignment horizontal="center" vertical="center"/>
    </xf>
    <xf numFmtId="0" fontId="39" fillId="0" borderId="40" xfId="42" applyFont="1" applyFill="1" applyBorder="1" applyAlignment="1">
      <alignment horizontal="center" vertical="center"/>
    </xf>
    <xf numFmtId="0" fontId="41" fillId="0" borderId="17" xfId="42" applyFont="1" applyFill="1" applyBorder="1" applyAlignment="1">
      <alignment horizontal="left" vertical="center" wrapText="1"/>
    </xf>
    <xf numFmtId="0" fontId="41" fillId="0" borderId="18" xfId="42" applyFont="1" applyFill="1" applyBorder="1" applyAlignment="1">
      <alignment horizontal="left" vertical="center" wrapText="1"/>
    </xf>
    <xf numFmtId="0" fontId="41" fillId="0" borderId="20" xfId="42" applyFont="1" applyFill="1" applyBorder="1" applyAlignment="1">
      <alignment horizontal="left" vertical="center" wrapText="1"/>
    </xf>
    <xf numFmtId="0" fontId="41" fillId="0" borderId="10" xfId="42" applyFont="1" applyFill="1" applyBorder="1" applyAlignment="1">
      <alignment horizontal="left" vertical="center" wrapText="1"/>
    </xf>
    <xf numFmtId="0" fontId="41" fillId="0" borderId="16" xfId="42" applyFont="1" applyFill="1" applyBorder="1" applyAlignment="1">
      <alignment horizontal="left" vertical="center" wrapText="1"/>
    </xf>
    <xf numFmtId="0" fontId="10" fillId="0" borderId="67" xfId="42" applyFont="1" applyFill="1" applyBorder="1" applyAlignment="1">
      <alignment horizontal="left" vertical="center"/>
    </xf>
    <xf numFmtId="0" fontId="10" fillId="0" borderId="24" xfId="42" applyFont="1" applyFill="1" applyBorder="1" applyAlignment="1">
      <alignment horizontal="left" vertical="center"/>
    </xf>
    <xf numFmtId="0" fontId="10" fillId="0" borderId="88" xfId="42" applyFont="1" applyFill="1" applyBorder="1" applyAlignment="1">
      <alignment horizontal="left" vertical="center"/>
    </xf>
    <xf numFmtId="0" fontId="10" fillId="0" borderId="73" xfId="42" applyFont="1" applyFill="1" applyBorder="1" applyAlignment="1">
      <alignment horizontal="left" vertical="center"/>
    </xf>
    <xf numFmtId="0" fontId="10" fillId="0" borderId="85" xfId="42" applyFont="1" applyFill="1" applyBorder="1" applyAlignment="1">
      <alignment horizontal="left" vertical="center"/>
    </xf>
    <xf numFmtId="0" fontId="10" fillId="0" borderId="93" xfId="42" applyFont="1" applyFill="1" applyBorder="1" applyAlignment="1">
      <alignment horizontal="center" vertical="center" textRotation="255"/>
    </xf>
    <xf numFmtId="0" fontId="10" fillId="0" borderId="94" xfId="42" applyFont="1" applyFill="1" applyBorder="1" applyAlignment="1">
      <alignment horizontal="center" vertical="center" textRotation="255"/>
    </xf>
    <xf numFmtId="0" fontId="10" fillId="0" borderId="95" xfId="42" applyFont="1" applyFill="1" applyBorder="1" applyAlignment="1">
      <alignment horizontal="center" vertical="center" textRotation="255"/>
    </xf>
    <xf numFmtId="0" fontId="41" fillId="25" borderId="46" xfId="42" applyFont="1" applyFill="1" applyBorder="1" applyAlignment="1">
      <alignment horizontal="center" vertical="center" textRotation="255"/>
    </xf>
    <xf numFmtId="0" fontId="41" fillId="25" borderId="48" xfId="42" applyFont="1" applyFill="1" applyBorder="1" applyAlignment="1">
      <alignment horizontal="center" vertical="center" textRotation="255"/>
    </xf>
    <xf numFmtId="0" fontId="41" fillId="25" borderId="51" xfId="42" applyFont="1" applyFill="1" applyBorder="1" applyAlignment="1">
      <alignment horizontal="center" vertical="center" textRotation="255"/>
    </xf>
    <xf numFmtId="0" fontId="39" fillId="0" borderId="40" xfId="51" applyFont="1" applyFill="1" applyBorder="1" applyAlignment="1">
      <alignment horizontal="center" vertical="center"/>
    </xf>
    <xf numFmtId="0" fontId="39" fillId="0" borderId="59" xfId="51" applyFont="1" applyFill="1" applyBorder="1" applyAlignment="1">
      <alignment horizontal="center" vertical="center"/>
    </xf>
    <xf numFmtId="0" fontId="39" fillId="28" borderId="47" xfId="42" applyFont="1" applyFill="1" applyBorder="1" applyAlignment="1">
      <alignment horizontal="center" vertical="center"/>
    </xf>
    <xf numFmtId="0" fontId="39" fillId="28" borderId="40" xfId="42" applyFont="1" applyFill="1" applyBorder="1" applyAlignment="1">
      <alignment horizontal="center" vertical="center"/>
    </xf>
    <xf numFmtId="0" fontId="39" fillId="28" borderId="49" xfId="42" applyFont="1" applyFill="1" applyBorder="1" applyAlignment="1">
      <alignment horizontal="center" vertical="center"/>
    </xf>
    <xf numFmtId="0" fontId="39" fillId="28" borderId="50" xfId="42" applyFont="1" applyFill="1" applyBorder="1" applyAlignment="1">
      <alignment horizontal="center" vertical="center"/>
    </xf>
    <xf numFmtId="0" fontId="10" fillId="28" borderId="50" xfId="42" applyFont="1" applyFill="1" applyBorder="1" applyAlignment="1">
      <alignment horizontal="center" vertical="center" textRotation="255"/>
    </xf>
    <xf numFmtId="0" fontId="10" fillId="0" borderId="48" xfId="42" applyFont="1" applyFill="1" applyBorder="1" applyAlignment="1">
      <alignment horizontal="left" vertical="center" wrapText="1"/>
    </xf>
    <xf numFmtId="0" fontId="10" fillId="0" borderId="51" xfId="42" applyFont="1" applyFill="1" applyBorder="1" applyAlignment="1">
      <alignment horizontal="left" vertical="center" wrapText="1"/>
    </xf>
    <xf numFmtId="0" fontId="10" fillId="0" borderId="59" xfId="42" applyFont="1" applyFill="1" applyBorder="1" applyAlignment="1">
      <alignment horizontal="center" vertical="center"/>
    </xf>
    <xf numFmtId="0" fontId="10" fillId="28" borderId="45" xfId="42" applyFont="1" applyFill="1" applyBorder="1" applyAlignment="1">
      <alignment horizontal="center" vertical="center" textRotation="255"/>
    </xf>
    <xf numFmtId="0" fontId="10" fillId="0" borderId="46" xfId="42" applyFont="1" applyFill="1" applyBorder="1" applyAlignment="1">
      <alignment horizontal="left" vertical="center" wrapText="1"/>
    </xf>
    <xf numFmtId="0" fontId="39" fillId="28" borderId="52" xfId="42" applyFont="1" applyFill="1" applyBorder="1" applyAlignment="1">
      <alignment horizontal="center" vertical="center"/>
    </xf>
    <xf numFmtId="0" fontId="39" fillId="28" borderId="45" xfId="42" applyFont="1" applyFill="1" applyBorder="1" applyAlignment="1">
      <alignment horizontal="center" vertical="center"/>
    </xf>
    <xf numFmtId="0" fontId="39" fillId="0" borderId="0" xfId="51" applyFont="1" applyFill="1" applyBorder="1" applyAlignment="1">
      <alignment horizontal="center" vertical="center"/>
    </xf>
    <xf numFmtId="0" fontId="36" fillId="0" borderId="84" xfId="51" applyFont="1" applyFill="1" applyBorder="1" applyAlignment="1">
      <alignment horizontal="center" vertical="center" textRotation="255"/>
    </xf>
    <xf numFmtId="0" fontId="36" fillId="0" borderId="73" xfId="51" applyFont="1" applyFill="1" applyBorder="1" applyAlignment="1">
      <alignment horizontal="center" vertical="center" textRotation="255"/>
    </xf>
    <xf numFmtId="0" fontId="36" fillId="0" borderId="140" xfId="51" applyFont="1" applyFill="1" applyBorder="1" applyAlignment="1">
      <alignment horizontal="center" vertical="center" textRotation="255"/>
    </xf>
    <xf numFmtId="0" fontId="36" fillId="0" borderId="72" xfId="51" applyFont="1" applyFill="1" applyBorder="1" applyAlignment="1">
      <alignment horizontal="center" vertical="center" textRotation="255"/>
    </xf>
    <xf numFmtId="0" fontId="44" fillId="0" borderId="19" xfId="51" applyFont="1" applyFill="1" applyBorder="1" applyAlignment="1">
      <alignment horizontal="center" vertical="center"/>
    </xf>
    <xf numFmtId="0" fontId="44" fillId="0" borderId="0" xfId="51" applyFont="1" applyFill="1" applyBorder="1" applyAlignment="1">
      <alignment horizontal="center" vertical="center"/>
    </xf>
    <xf numFmtId="0" fontId="36" fillId="0" borderId="80" xfId="42" applyFont="1" applyFill="1" applyBorder="1" applyAlignment="1">
      <alignment horizontal="right" vertical="center" textRotation="255"/>
    </xf>
    <xf numFmtId="0" fontId="36" fillId="0" borderId="56" xfId="42" applyFont="1" applyFill="1" applyBorder="1" applyAlignment="1">
      <alignment horizontal="right" vertical="center" textRotation="255"/>
    </xf>
    <xf numFmtId="0" fontId="36" fillId="0" borderId="87" xfId="42" applyFont="1" applyFill="1" applyBorder="1" applyAlignment="1">
      <alignment horizontal="right" vertical="center" textRotation="255"/>
    </xf>
    <xf numFmtId="0" fontId="36" fillId="0" borderId="79" xfId="42" applyFont="1" applyFill="1" applyBorder="1" applyAlignment="1">
      <alignment horizontal="center" vertical="center" textRotation="255"/>
    </xf>
    <xf numFmtId="0" fontId="36" fillId="0" borderId="55" xfId="42" applyFont="1" applyFill="1" applyBorder="1" applyAlignment="1">
      <alignment horizontal="center" vertical="center" textRotation="255"/>
    </xf>
    <xf numFmtId="0" fontId="39" fillId="28" borderId="40" xfId="51" applyFont="1" applyFill="1" applyBorder="1" applyAlignment="1">
      <alignment horizontal="center" vertical="center"/>
    </xf>
    <xf numFmtId="0" fontId="10" fillId="28" borderId="40" xfId="42" applyFont="1" applyFill="1" applyBorder="1" applyAlignment="1">
      <alignment horizontal="center" vertical="center" wrapText="1"/>
    </xf>
    <xf numFmtId="0" fontId="10" fillId="0" borderId="45" xfId="42" applyFont="1" applyFill="1" applyBorder="1" applyAlignment="1">
      <alignment horizontal="left" vertical="center"/>
    </xf>
    <xf numFmtId="0" fontId="10" fillId="0" borderId="40" xfId="42" applyFont="1" applyFill="1" applyBorder="1" applyAlignment="1">
      <alignment horizontal="left" vertical="center"/>
    </xf>
    <xf numFmtId="0" fontId="44" fillId="0" borderId="24" xfId="51" applyFont="1" applyFill="1" applyBorder="1" applyAlignment="1">
      <alignment horizontal="center" vertical="center"/>
    </xf>
    <xf numFmtId="0" fontId="44" fillId="0" borderId="0" xfId="42" applyFont="1" applyFill="1" applyAlignment="1">
      <alignment horizontal="center" vertical="center"/>
    </xf>
    <xf numFmtId="0" fontId="46" fillId="28" borderId="40" xfId="42" applyFont="1" applyFill="1" applyBorder="1" applyAlignment="1">
      <alignment horizontal="center" vertical="center" wrapText="1"/>
    </xf>
    <xf numFmtId="0" fontId="10" fillId="28" borderId="48" xfId="42" applyFont="1" applyFill="1" applyBorder="1" applyAlignment="1">
      <alignment horizontal="center" vertical="center" textRotation="255"/>
    </xf>
    <xf numFmtId="0" fontId="34" fillId="0" borderId="12" xfId="42" applyFont="1" applyFill="1" applyBorder="1" applyAlignment="1">
      <alignment horizontal="center" vertical="center" wrapText="1"/>
    </xf>
    <xf numFmtId="0" fontId="34" fillId="0" borderId="24" xfId="42" applyFont="1" applyFill="1" applyBorder="1" applyAlignment="1">
      <alignment horizontal="center" vertical="center"/>
    </xf>
    <xf numFmtId="0" fontId="34" fillId="0" borderId="25" xfId="42" applyFont="1" applyFill="1" applyBorder="1" applyAlignment="1">
      <alignment horizontal="center" vertical="center"/>
    </xf>
    <xf numFmtId="0" fontId="34" fillId="0" borderId="27" xfId="42" applyFont="1" applyFill="1" applyBorder="1" applyAlignment="1">
      <alignment horizontal="center" vertical="center"/>
    </xf>
    <xf numFmtId="0" fontId="34" fillId="0" borderId="0" xfId="42" applyFont="1" applyFill="1" applyBorder="1" applyAlignment="1">
      <alignment horizontal="center" vertical="center"/>
    </xf>
    <xf numFmtId="0" fontId="34" fillId="0" borderId="13" xfId="42" applyFont="1" applyFill="1" applyBorder="1" applyAlignment="1">
      <alignment horizontal="center" vertical="center"/>
    </xf>
    <xf numFmtId="0" fontId="34" fillId="0" borderId="61" xfId="42" applyFont="1" applyFill="1" applyBorder="1" applyAlignment="1">
      <alignment horizontal="center" vertical="center"/>
    </xf>
    <xf numFmtId="0" fontId="34" fillId="0" borderId="19" xfId="42" applyFont="1" applyFill="1" applyBorder="1" applyAlignment="1">
      <alignment horizontal="center" vertical="center"/>
    </xf>
    <xf numFmtId="0" fontId="34" fillId="0" borderId="23" xfId="42" applyFont="1" applyFill="1" applyBorder="1" applyAlignment="1">
      <alignment horizontal="center" vertical="center"/>
    </xf>
    <xf numFmtId="0" fontId="58" fillId="0" borderId="0" xfId="42" applyFont="1" applyFill="1" applyBorder="1" applyAlignment="1">
      <alignment horizontal="center" vertical="center"/>
    </xf>
    <xf numFmtId="0" fontId="39" fillId="33" borderId="47" xfId="51" applyFont="1" applyFill="1" applyBorder="1" applyAlignment="1">
      <alignment horizontal="center" vertical="center"/>
    </xf>
    <xf numFmtId="0" fontId="39" fillId="33" borderId="49" xfId="51" applyFont="1" applyFill="1" applyBorder="1" applyAlignment="1">
      <alignment horizontal="center" vertical="center"/>
    </xf>
    <xf numFmtId="0" fontId="36" fillId="0" borderId="55" xfId="51" applyFont="1" applyFill="1" applyBorder="1" applyAlignment="1">
      <alignment horizontal="center" vertical="center" textRotation="255"/>
    </xf>
    <xf numFmtId="0" fontId="36" fillId="0" borderId="81" xfId="51" applyFont="1" applyFill="1" applyBorder="1" applyAlignment="1">
      <alignment horizontal="center" vertical="center" textRotation="255"/>
    </xf>
    <xf numFmtId="0" fontId="34" fillId="0" borderId="12" xfId="42" applyFont="1" applyFill="1" applyBorder="1" applyAlignment="1">
      <alignment horizontal="center" vertical="center"/>
    </xf>
    <xf numFmtId="0" fontId="10" fillId="28" borderId="38" xfId="42" applyFont="1" applyFill="1" applyBorder="1" applyAlignment="1">
      <alignment horizontal="center" vertical="center" textRotation="255"/>
    </xf>
    <xf numFmtId="0" fontId="10" fillId="0" borderId="84" xfId="42" applyFont="1" applyFill="1" applyBorder="1" applyAlignment="1">
      <alignment horizontal="left" vertical="center" wrapText="1"/>
    </xf>
    <xf numFmtId="0" fontId="10" fillId="0" borderId="36" xfId="42" applyFont="1" applyFill="1" applyBorder="1" applyAlignment="1">
      <alignment horizontal="left" vertical="center" wrapText="1"/>
    </xf>
    <xf numFmtId="0" fontId="10" fillId="0" borderId="37" xfId="42" applyFont="1" applyFill="1" applyBorder="1" applyAlignment="1">
      <alignment horizontal="left" vertical="center" wrapText="1"/>
    </xf>
    <xf numFmtId="0" fontId="10" fillId="0" borderId="73" xfId="42" applyFont="1" applyFill="1" applyBorder="1" applyAlignment="1">
      <alignment horizontal="left" vertical="center" wrapText="1"/>
    </xf>
    <xf numFmtId="0" fontId="10" fillId="0" borderId="0" xfId="42" applyFont="1" applyFill="1" applyBorder="1" applyAlignment="1">
      <alignment horizontal="left" vertical="center" wrapText="1"/>
    </xf>
    <xf numFmtId="0" fontId="10" fillId="0" borderId="18" xfId="42" applyFont="1" applyFill="1" applyBorder="1" applyAlignment="1">
      <alignment horizontal="left" vertical="center" wrapText="1"/>
    </xf>
    <xf numFmtId="0" fontId="10" fillId="0" borderId="69" xfId="42" applyFont="1" applyFill="1" applyBorder="1" applyAlignment="1">
      <alignment horizontal="left" vertical="center" wrapText="1"/>
    </xf>
    <xf numFmtId="0" fontId="10" fillId="0" borderId="19" xfId="42" applyFont="1" applyFill="1" applyBorder="1" applyAlignment="1">
      <alignment horizontal="left" vertical="center" wrapText="1"/>
    </xf>
    <xf numFmtId="0" fontId="10" fillId="0" borderId="96" xfId="42" applyFont="1" applyFill="1" applyBorder="1" applyAlignment="1">
      <alignment horizontal="left" vertical="center" wrapText="1"/>
    </xf>
    <xf numFmtId="0" fontId="10" fillId="28" borderId="40" xfId="42" applyFont="1" applyFill="1" applyBorder="1" applyAlignment="1">
      <alignment horizontal="center" vertical="center" textRotation="255" shrinkToFit="1"/>
    </xf>
    <xf numFmtId="0" fontId="10" fillId="0" borderId="63" xfId="42" applyFont="1" applyFill="1" applyBorder="1" applyAlignment="1">
      <alignment horizontal="center" vertical="center"/>
    </xf>
    <xf numFmtId="0" fontId="10" fillId="0" borderId="75" xfId="42" applyFont="1" applyFill="1" applyBorder="1" applyAlignment="1">
      <alignment horizontal="center" vertical="center"/>
    </xf>
    <xf numFmtId="0" fontId="73" fillId="0" borderId="0" xfId="42" applyFont="1" applyFill="1" applyBorder="1" applyAlignment="1">
      <alignment horizontal="center" vertical="center"/>
    </xf>
    <xf numFmtId="0" fontId="10" fillId="0" borderId="43" xfId="42" applyFont="1" applyFill="1" applyBorder="1" applyAlignment="1">
      <alignment horizontal="left" vertical="center" wrapText="1"/>
    </xf>
    <xf numFmtId="0" fontId="10" fillId="0" borderId="17" xfId="42" applyFont="1" applyFill="1" applyBorder="1" applyAlignment="1">
      <alignment horizontal="left" vertical="center" wrapText="1"/>
    </xf>
    <xf numFmtId="0" fontId="10" fillId="0" borderId="20" xfId="42" applyFont="1" applyFill="1" applyBorder="1" applyAlignment="1">
      <alignment horizontal="left" vertical="center" wrapText="1"/>
    </xf>
    <xf numFmtId="0" fontId="10" fillId="0" borderId="10" xfId="42" applyFont="1" applyFill="1" applyBorder="1" applyAlignment="1">
      <alignment horizontal="left" vertical="center" wrapText="1"/>
    </xf>
    <xf numFmtId="0" fontId="10" fillId="0" borderId="16" xfId="42" applyFont="1" applyFill="1" applyBorder="1" applyAlignment="1">
      <alignment horizontal="left" vertical="center" wrapText="1"/>
    </xf>
    <xf numFmtId="0" fontId="10" fillId="0" borderId="43" xfId="42" applyFont="1" applyFill="1" applyBorder="1" applyAlignment="1">
      <alignment horizontal="left" vertical="center"/>
    </xf>
    <xf numFmtId="0" fontId="10" fillId="0" borderId="36" xfId="42" applyFont="1" applyFill="1" applyBorder="1" applyAlignment="1">
      <alignment horizontal="left" vertical="center"/>
    </xf>
    <xf numFmtId="0" fontId="10" fillId="0" borderId="37" xfId="42" applyFont="1" applyFill="1" applyBorder="1" applyAlignment="1">
      <alignment horizontal="left" vertical="center"/>
    </xf>
    <xf numFmtId="0" fontId="44" fillId="0" borderId="13" xfId="42" applyFont="1" applyFill="1" applyBorder="1" applyAlignment="1">
      <alignment horizontal="center" vertical="center"/>
    </xf>
    <xf numFmtId="0" fontId="10" fillId="0" borderId="104" xfId="42" applyFont="1" applyFill="1" applyBorder="1" applyAlignment="1">
      <alignment horizontal="left" vertical="center" wrapText="1"/>
    </xf>
    <xf numFmtId="0" fontId="10" fillId="0" borderId="24" xfId="42" applyFont="1" applyFill="1" applyBorder="1" applyAlignment="1">
      <alignment horizontal="left" vertical="center" wrapText="1"/>
    </xf>
    <xf numFmtId="0" fontId="10" fillId="0" borderId="25" xfId="42" applyFont="1" applyFill="1" applyBorder="1" applyAlignment="1">
      <alignment horizontal="left" vertical="center" wrapText="1"/>
    </xf>
    <xf numFmtId="0" fontId="10" fillId="0" borderId="13" xfId="42" applyFont="1" applyFill="1" applyBorder="1" applyAlignment="1">
      <alignment horizontal="left" vertical="center" wrapText="1"/>
    </xf>
    <xf numFmtId="0" fontId="10" fillId="0" borderId="131" xfId="42" applyFont="1" applyFill="1" applyBorder="1" applyAlignment="1">
      <alignment horizontal="left" vertical="center" wrapText="1"/>
    </xf>
    <xf numFmtId="0" fontId="10" fillId="0" borderId="23" xfId="42" applyFont="1" applyFill="1" applyBorder="1" applyAlignment="1">
      <alignment horizontal="left" vertical="center" wrapText="1"/>
    </xf>
    <xf numFmtId="0" fontId="39" fillId="33" borderId="52" xfId="51" applyFont="1" applyFill="1" applyBorder="1" applyAlignment="1">
      <alignment horizontal="center" vertical="center"/>
    </xf>
    <xf numFmtId="0" fontId="41" fillId="0" borderId="60" xfId="42" applyFont="1" applyFill="1" applyBorder="1" applyAlignment="1">
      <alignment horizontal="left" vertical="center" wrapText="1" shrinkToFit="1"/>
    </xf>
    <xf numFmtId="0" fontId="41" fillId="0" borderId="40" xfId="42" applyFont="1" applyFill="1" applyBorder="1" applyAlignment="1">
      <alignment horizontal="left" vertical="center" wrapText="1" shrinkToFit="1"/>
    </xf>
    <xf numFmtId="0" fontId="36" fillId="0" borderId="76" xfId="42" applyFont="1" applyFill="1" applyBorder="1" applyAlignment="1">
      <alignment horizontal="center" vertical="center"/>
    </xf>
    <xf numFmtId="0" fontId="36" fillId="0" borderId="75" xfId="42" applyFont="1" applyFill="1" applyBorder="1" applyAlignment="1">
      <alignment horizontal="center" vertical="center"/>
    </xf>
    <xf numFmtId="0" fontId="36" fillId="0" borderId="97" xfId="42" applyFont="1" applyFill="1" applyBorder="1" applyAlignment="1">
      <alignment horizontal="center" vertical="center"/>
    </xf>
    <xf numFmtId="0" fontId="10" fillId="0" borderId="97" xfId="42" applyFont="1" applyFill="1" applyBorder="1" applyAlignment="1">
      <alignment horizontal="center" vertical="center"/>
    </xf>
    <xf numFmtId="0" fontId="10" fillId="0" borderId="138" xfId="42" applyFont="1" applyFill="1" applyBorder="1" applyAlignment="1">
      <alignment horizontal="center" vertical="center"/>
    </xf>
    <xf numFmtId="0" fontId="10" fillId="0" borderId="78" xfId="42" applyFont="1" applyFill="1" applyBorder="1" applyAlignment="1">
      <alignment horizontal="center" vertical="center"/>
    </xf>
    <xf numFmtId="0" fontId="10" fillId="0" borderId="106" xfId="42" applyFont="1" applyFill="1" applyBorder="1" applyAlignment="1">
      <alignment horizontal="center" vertical="center"/>
    </xf>
    <xf numFmtId="0" fontId="10" fillId="0" borderId="135" xfId="42" applyFont="1" applyFill="1" applyBorder="1" applyAlignment="1">
      <alignment horizontal="center" vertical="center"/>
    </xf>
    <xf numFmtId="0" fontId="10" fillId="0" borderId="59" xfId="42" applyFont="1" applyFill="1" applyBorder="1" applyAlignment="1">
      <alignment horizontal="left" vertical="center"/>
    </xf>
    <xf numFmtId="0" fontId="41" fillId="0" borderId="36" xfId="42" applyFont="1" applyFill="1" applyBorder="1" applyAlignment="1">
      <alignment horizontal="center" vertical="center" wrapText="1"/>
    </xf>
    <xf numFmtId="0" fontId="36" fillId="0" borderId="134" xfId="42" applyFont="1" applyFill="1" applyBorder="1" applyAlignment="1">
      <alignment horizontal="center" vertical="center"/>
    </xf>
    <xf numFmtId="0" fontId="36" fillId="0" borderId="130" xfId="42" applyFont="1" applyFill="1" applyBorder="1" applyAlignment="1">
      <alignment horizontal="center" vertical="center"/>
    </xf>
    <xf numFmtId="0" fontId="36" fillId="0" borderId="41" xfId="42" applyFont="1" applyFill="1" applyBorder="1" applyAlignment="1">
      <alignment horizontal="center" vertical="center"/>
    </xf>
    <xf numFmtId="0" fontId="36" fillId="0" borderId="98" xfId="42" applyFont="1" applyFill="1" applyBorder="1" applyAlignment="1">
      <alignment horizontal="center" vertical="center"/>
    </xf>
    <xf numFmtId="0" fontId="36" fillId="0" borderId="65" xfId="42" applyFont="1" applyFill="1" applyBorder="1" applyAlignment="1">
      <alignment horizontal="center" vertical="center"/>
    </xf>
    <xf numFmtId="0" fontId="59" fillId="0" borderId="0" xfId="42" applyFont="1" applyFill="1" applyAlignment="1">
      <alignment horizontal="left" vertical="center" wrapText="1"/>
    </xf>
    <xf numFmtId="0" fontId="39" fillId="0" borderId="0" xfId="51" applyNumberFormat="1" applyFont="1" applyFill="1" applyAlignment="1">
      <alignment horizontal="center" vertical="center"/>
    </xf>
    <xf numFmtId="14" fontId="56" fillId="30" borderId="12" xfId="42" applyNumberFormat="1" applyFont="1" applyFill="1" applyBorder="1" applyAlignment="1">
      <alignment horizontal="left" vertical="center" wrapText="1"/>
    </xf>
    <xf numFmtId="14" fontId="56" fillId="30" borderId="24" xfId="42" applyNumberFormat="1" applyFont="1" applyFill="1" applyBorder="1" applyAlignment="1">
      <alignment horizontal="left" vertical="center" wrapText="1"/>
    </xf>
    <xf numFmtId="14" fontId="56" fillId="30" borderId="25" xfId="42" applyNumberFormat="1" applyFont="1" applyFill="1" applyBorder="1" applyAlignment="1">
      <alignment horizontal="left" vertical="center" wrapText="1"/>
    </xf>
    <xf numFmtId="14" fontId="56" fillId="30" borderId="27" xfId="42" applyNumberFormat="1" applyFont="1" applyFill="1" applyBorder="1" applyAlignment="1">
      <alignment horizontal="left" vertical="center" wrapText="1"/>
    </xf>
    <xf numFmtId="14" fontId="56" fillId="30" borderId="0" xfId="42" applyNumberFormat="1" applyFont="1" applyFill="1" applyBorder="1" applyAlignment="1">
      <alignment horizontal="left" vertical="center" wrapText="1"/>
    </xf>
    <xf numFmtId="14" fontId="56" fillId="30" borderId="13" xfId="42" applyNumberFormat="1" applyFont="1" applyFill="1" applyBorder="1" applyAlignment="1">
      <alignment horizontal="left" vertical="center" wrapText="1"/>
    </xf>
    <xf numFmtId="14" fontId="56" fillId="30" borderId="61" xfId="42" applyNumberFormat="1" applyFont="1" applyFill="1" applyBorder="1" applyAlignment="1">
      <alignment horizontal="left" vertical="center" wrapText="1"/>
    </xf>
    <xf numFmtId="14" fontId="56" fillId="30" borderId="19" xfId="42" applyNumberFormat="1" applyFont="1" applyFill="1" applyBorder="1" applyAlignment="1">
      <alignment horizontal="left" vertical="center" wrapText="1"/>
    </xf>
    <xf numFmtId="14" fontId="56" fillId="30" borderId="23" xfId="42" applyNumberFormat="1" applyFont="1" applyFill="1" applyBorder="1" applyAlignment="1">
      <alignment horizontal="left" vertical="center" wrapText="1"/>
    </xf>
    <xf numFmtId="49" fontId="46" fillId="0" borderId="0" xfId="42" applyNumberFormat="1" applyFont="1" applyFill="1" applyBorder="1" applyAlignment="1">
      <alignment horizontal="center" vertical="center" wrapText="1"/>
    </xf>
    <xf numFmtId="0" fontId="40" fillId="0" borderId="0" xfId="51" quotePrefix="1" applyFont="1" applyFill="1" applyBorder="1" applyAlignment="1">
      <alignment horizontal="left" vertical="center"/>
    </xf>
    <xf numFmtId="0" fontId="49" fillId="0" borderId="0" xfId="51" applyFont="1" applyFill="1" applyBorder="1" applyAlignment="1">
      <alignment horizontal="center" vertical="center"/>
    </xf>
    <xf numFmtId="0" fontId="67" fillId="0" borderId="0" xfId="51" quotePrefix="1" applyFont="1" applyFill="1" applyBorder="1" applyAlignment="1">
      <alignment horizontal="left" vertical="center"/>
    </xf>
    <xf numFmtId="0" fontId="59" fillId="0" borderId="101" xfId="42" applyNumberFormat="1" applyFont="1" applyFill="1" applyBorder="1" applyAlignment="1">
      <alignment horizontal="center" vertical="center"/>
    </xf>
    <xf numFmtId="0" fontId="59" fillId="0" borderId="102" xfId="42" applyNumberFormat="1" applyFont="1" applyFill="1" applyBorder="1" applyAlignment="1">
      <alignment horizontal="center" vertical="center"/>
    </xf>
    <xf numFmtId="0" fontId="59" fillId="0" borderId="103" xfId="42" applyNumberFormat="1" applyFont="1" applyFill="1" applyBorder="1" applyAlignment="1">
      <alignment horizontal="center" vertical="center"/>
    </xf>
    <xf numFmtId="14" fontId="56" fillId="30" borderId="135" xfId="42" applyNumberFormat="1" applyFont="1" applyFill="1" applyBorder="1" applyAlignment="1">
      <alignment horizontal="center" vertical="center" wrapText="1"/>
    </xf>
    <xf numFmtId="14" fontId="56" fillId="30" borderId="136" xfId="42" applyNumberFormat="1" applyFont="1" applyFill="1" applyBorder="1" applyAlignment="1">
      <alignment horizontal="center" vertical="center" wrapText="1"/>
    </xf>
    <xf numFmtId="14" fontId="56" fillId="30" borderId="0" xfId="42" applyNumberFormat="1" applyFont="1" applyFill="1" applyBorder="1" applyAlignment="1">
      <alignment horizontal="center" vertical="center" wrapText="1"/>
    </xf>
    <xf numFmtId="14" fontId="56" fillId="30" borderId="56" xfId="42" applyNumberFormat="1" applyFont="1" applyFill="1" applyBorder="1" applyAlignment="1">
      <alignment horizontal="center" vertical="center" wrapText="1"/>
    </xf>
    <xf numFmtId="14" fontId="56" fillId="30" borderId="138" xfId="42" applyNumberFormat="1" applyFont="1" applyFill="1" applyBorder="1" applyAlignment="1">
      <alignment horizontal="center" vertical="center" wrapText="1"/>
    </xf>
    <xf numFmtId="14" fontId="56" fillId="30" borderId="139" xfId="42" applyNumberFormat="1" applyFont="1" applyFill="1" applyBorder="1" applyAlignment="1">
      <alignment horizontal="center" vertical="center" wrapText="1"/>
    </xf>
    <xf numFmtId="0" fontId="34" fillId="0" borderId="0" xfId="42" applyFont="1" applyFill="1" applyBorder="1" applyAlignment="1">
      <alignment horizontal="left" vertical="center" wrapText="1"/>
    </xf>
    <xf numFmtId="49" fontId="46" fillId="0" borderId="27" xfId="42" applyNumberFormat="1" applyFont="1" applyFill="1" applyBorder="1" applyAlignment="1">
      <alignment horizontal="center" vertical="center"/>
    </xf>
    <xf numFmtId="49" fontId="46" fillId="0" borderId="0" xfId="42" applyNumberFormat="1" applyFont="1" applyFill="1" applyBorder="1" applyAlignment="1">
      <alignment horizontal="center" vertical="center"/>
    </xf>
    <xf numFmtId="14" fontId="56" fillId="30" borderId="166" xfId="42" applyNumberFormat="1" applyFont="1" applyFill="1" applyBorder="1" applyAlignment="1">
      <alignment horizontal="center" vertical="center" wrapText="1"/>
    </xf>
    <xf numFmtId="14" fontId="56" fillId="30" borderId="167" xfId="42" applyNumberFormat="1" applyFont="1" applyFill="1" applyBorder="1" applyAlignment="1">
      <alignment horizontal="center" vertical="center" wrapText="1"/>
    </xf>
    <xf numFmtId="14" fontId="56" fillId="30" borderId="55" xfId="42" applyNumberFormat="1" applyFont="1" applyFill="1" applyBorder="1" applyAlignment="1">
      <alignment horizontal="center" vertical="center" wrapText="1"/>
    </xf>
    <xf numFmtId="14" fontId="56" fillId="30" borderId="137" xfId="42" applyNumberFormat="1" applyFont="1" applyFill="1" applyBorder="1" applyAlignment="1">
      <alignment horizontal="center" vertical="center" wrapText="1"/>
    </xf>
    <xf numFmtId="0" fontId="59" fillId="0" borderId="158" xfId="42" applyNumberFormat="1" applyFont="1" applyFill="1" applyBorder="1" applyAlignment="1">
      <alignment horizontal="center" vertical="center"/>
    </xf>
    <xf numFmtId="0" fontId="59" fillId="0" borderId="157" xfId="42" applyNumberFormat="1" applyFont="1" applyFill="1" applyBorder="1" applyAlignment="1">
      <alignment horizontal="center" vertical="center"/>
    </xf>
    <xf numFmtId="0" fontId="59" fillId="0" borderId="17" xfId="42" applyNumberFormat="1" applyFont="1" applyFill="1" applyBorder="1" applyAlignment="1">
      <alignment horizontal="center" vertical="center"/>
    </xf>
    <xf numFmtId="0" fontId="59" fillId="0" borderId="0" xfId="42" applyNumberFormat="1" applyFont="1" applyFill="1" applyBorder="1" applyAlignment="1">
      <alignment horizontal="center" vertical="center"/>
    </xf>
    <xf numFmtId="0" fontId="59" fillId="0" borderId="20" xfId="42" applyNumberFormat="1" applyFont="1" applyFill="1" applyBorder="1" applyAlignment="1">
      <alignment horizontal="center" vertical="center"/>
    </xf>
    <xf numFmtId="0" fontId="59" fillId="0" borderId="10" xfId="42" applyNumberFormat="1" applyFont="1" applyFill="1" applyBorder="1" applyAlignment="1">
      <alignment horizontal="center" vertical="center"/>
    </xf>
    <xf numFmtId="49" fontId="39" fillId="0" borderId="157" xfId="42" applyNumberFormat="1" applyFont="1" applyFill="1" applyBorder="1" applyAlignment="1">
      <alignment horizontal="center" vertical="center"/>
    </xf>
    <xf numFmtId="49" fontId="39" fillId="0" borderId="0" xfId="42" applyNumberFormat="1" applyFont="1" applyFill="1" applyBorder="1" applyAlignment="1">
      <alignment horizontal="center" vertical="center"/>
    </xf>
    <xf numFmtId="49" fontId="39" fillId="0" borderId="10" xfId="42" applyNumberFormat="1" applyFont="1" applyFill="1" applyBorder="1" applyAlignment="1">
      <alignment horizontal="center" vertical="center"/>
    </xf>
    <xf numFmtId="0" fontId="34" fillId="0" borderId="0" xfId="42" applyFont="1" applyFill="1" applyBorder="1" applyAlignment="1">
      <alignment horizontal="left" vertical="center"/>
    </xf>
    <xf numFmtId="0" fontId="34" fillId="0" borderId="18" xfId="42" applyFont="1" applyFill="1" applyBorder="1" applyAlignment="1">
      <alignment horizontal="left" vertical="center"/>
    </xf>
    <xf numFmtId="0" fontId="39" fillId="27" borderId="52" xfId="51" applyFont="1" applyFill="1" applyBorder="1" applyAlignment="1">
      <alignment horizontal="center" vertical="center"/>
    </xf>
    <xf numFmtId="0" fontId="39" fillId="27" borderId="47" xfId="51" applyFont="1" applyFill="1" applyBorder="1" applyAlignment="1">
      <alignment horizontal="center" vertical="center"/>
    </xf>
    <xf numFmtId="0" fontId="39" fillId="27" borderId="49" xfId="51" applyFont="1" applyFill="1" applyBorder="1" applyAlignment="1">
      <alignment horizontal="center" vertical="center"/>
    </xf>
    <xf numFmtId="0" fontId="39" fillId="27" borderId="60" xfId="51" applyFont="1" applyFill="1" applyBorder="1" applyAlignment="1">
      <alignment horizontal="center" vertical="center"/>
    </xf>
    <xf numFmtId="0" fontId="39" fillId="27" borderId="40" xfId="51" applyFont="1" applyFill="1" applyBorder="1" applyAlignment="1">
      <alignment horizontal="center" vertical="center"/>
    </xf>
    <xf numFmtId="178" fontId="59" fillId="30" borderId="135" xfId="42" applyNumberFormat="1" applyFont="1" applyFill="1" applyBorder="1" applyAlignment="1">
      <alignment horizontal="center" vertical="center" wrapText="1"/>
    </xf>
    <xf numFmtId="178" fontId="59" fillId="30" borderId="0" xfId="42" applyNumberFormat="1" applyFont="1" applyFill="1" applyBorder="1" applyAlignment="1">
      <alignment horizontal="center" vertical="center" wrapText="1"/>
    </xf>
    <xf numFmtId="178" fontId="59" fillId="30" borderId="138" xfId="42" applyNumberFormat="1" applyFont="1" applyFill="1" applyBorder="1" applyAlignment="1">
      <alignment horizontal="center" vertical="center" wrapText="1"/>
    </xf>
    <xf numFmtId="0" fontId="59" fillId="30" borderId="135" xfId="42" applyNumberFormat="1" applyFont="1" applyFill="1" applyBorder="1" applyAlignment="1">
      <alignment horizontal="center" vertical="center" shrinkToFit="1"/>
    </xf>
    <xf numFmtId="0" fontId="59" fillId="30" borderId="0" xfId="42" applyNumberFormat="1" applyFont="1" applyFill="1" applyBorder="1" applyAlignment="1">
      <alignment horizontal="center" vertical="center" shrinkToFit="1"/>
    </xf>
    <xf numFmtId="0" fontId="59" fillId="30" borderId="138" xfId="42" applyNumberFormat="1" applyFont="1" applyFill="1" applyBorder="1" applyAlignment="1">
      <alignment horizontal="center" vertical="center" shrinkToFit="1"/>
    </xf>
    <xf numFmtId="0" fontId="39" fillId="27" borderId="158" xfId="42" applyFont="1" applyFill="1" applyBorder="1" applyAlignment="1">
      <alignment horizontal="center" vertical="center"/>
    </xf>
    <xf numFmtId="0" fontId="39" fillId="27" borderId="157" xfId="42" applyFont="1" applyFill="1" applyBorder="1" applyAlignment="1">
      <alignment horizontal="center" vertical="center"/>
    </xf>
    <xf numFmtId="0" fontId="39" fillId="27" borderId="160" xfId="42" applyFont="1" applyFill="1" applyBorder="1" applyAlignment="1">
      <alignment horizontal="center" vertical="center"/>
    </xf>
    <xf numFmtId="0" fontId="39" fillId="27" borderId="20" xfId="42" applyFont="1" applyFill="1" applyBorder="1" applyAlignment="1">
      <alignment horizontal="center" vertical="center"/>
    </xf>
    <xf numFmtId="0" fontId="39" fillId="27" borderId="10" xfId="42" applyFont="1" applyFill="1" applyBorder="1" applyAlignment="1">
      <alignment horizontal="center" vertical="center"/>
    </xf>
    <xf numFmtId="0" fontId="39" fillId="27" borderId="16" xfId="42" applyFont="1" applyFill="1" applyBorder="1" applyAlignment="1">
      <alignment horizontal="center" vertical="center"/>
    </xf>
    <xf numFmtId="0" fontId="36" fillId="0" borderId="104" xfId="42" applyFont="1" applyFill="1" applyBorder="1" applyAlignment="1">
      <alignment horizontal="left" vertical="center" wrapText="1"/>
    </xf>
    <xf numFmtId="0" fontId="36" fillId="0" borderId="24" xfId="42" applyFont="1" applyFill="1" applyBorder="1" applyAlignment="1">
      <alignment horizontal="left" vertical="center" wrapText="1"/>
    </xf>
    <xf numFmtId="0" fontId="36" fillId="0" borderId="25" xfId="42" applyFont="1" applyFill="1" applyBorder="1" applyAlignment="1">
      <alignment horizontal="left" vertical="center" wrapText="1"/>
    </xf>
    <xf numFmtId="0" fontId="36" fillId="0" borderId="17" xfId="42" applyFont="1" applyFill="1" applyBorder="1" applyAlignment="1">
      <alignment horizontal="left" vertical="center" wrapText="1"/>
    </xf>
    <xf numFmtId="0" fontId="36" fillId="0" borderId="0" xfId="42" applyFont="1" applyFill="1" applyBorder="1" applyAlignment="1">
      <alignment horizontal="left" vertical="center" wrapText="1"/>
    </xf>
    <xf numFmtId="0" fontId="36" fillId="0" borderId="13" xfId="42" applyFont="1" applyFill="1" applyBorder="1" applyAlignment="1">
      <alignment horizontal="left" vertical="center" wrapText="1"/>
    </xf>
    <xf numFmtId="0" fontId="36" fillId="0" borderId="131" xfId="42" applyFont="1" applyFill="1" applyBorder="1" applyAlignment="1">
      <alignment horizontal="left" vertical="center" wrapText="1"/>
    </xf>
    <xf numFmtId="0" fontId="36" fillId="0" borderId="19" xfId="42" applyFont="1" applyFill="1" applyBorder="1" applyAlignment="1">
      <alignment horizontal="left" vertical="center" wrapText="1"/>
    </xf>
    <xf numFmtId="0" fontId="36" fillId="0" borderId="23" xfId="42" applyFont="1" applyFill="1" applyBorder="1" applyAlignment="1">
      <alignment horizontal="left" vertical="center" wrapText="1"/>
    </xf>
    <xf numFmtId="0" fontId="40" fillId="0" borderId="0" xfId="51" quotePrefix="1" applyFont="1" applyFill="1" applyAlignment="1">
      <alignment horizontal="left" vertical="center" wrapText="1"/>
    </xf>
    <xf numFmtId="0" fontId="13" fillId="26" borderId="34" xfId="42" applyFont="1" applyFill="1" applyBorder="1" applyAlignment="1">
      <alignment horizontal="center" vertical="center" shrinkToFit="1"/>
    </xf>
    <xf numFmtId="0" fontId="13" fillId="26" borderId="15" xfId="42" applyFont="1" applyFill="1" applyBorder="1" applyAlignment="1">
      <alignment horizontal="center" vertical="center" shrinkToFit="1"/>
    </xf>
    <xf numFmtId="0" fontId="13" fillId="26" borderId="35" xfId="42" applyFont="1" applyFill="1" applyBorder="1" applyAlignment="1">
      <alignment horizontal="center" vertical="center" shrinkToFit="1"/>
    </xf>
    <xf numFmtId="0" fontId="13" fillId="26" borderId="21" xfId="42" applyFont="1" applyFill="1" applyBorder="1" applyAlignment="1">
      <alignment horizontal="center" vertical="center" shrinkToFit="1"/>
    </xf>
    <xf numFmtId="0" fontId="13" fillId="26" borderId="0" xfId="42" applyFont="1" applyFill="1" applyBorder="1" applyAlignment="1">
      <alignment horizontal="center" vertical="center" shrinkToFit="1"/>
    </xf>
    <xf numFmtId="0" fontId="13" fillId="26" borderId="22" xfId="42" applyFont="1" applyFill="1" applyBorder="1" applyAlignment="1">
      <alignment horizontal="center" vertical="center" shrinkToFit="1"/>
    </xf>
    <xf numFmtId="0" fontId="13" fillId="26" borderId="99" xfId="42" applyFont="1" applyFill="1" applyBorder="1" applyAlignment="1">
      <alignment horizontal="center" vertical="center" shrinkToFit="1"/>
    </xf>
    <xf numFmtId="0" fontId="13" fillId="26" borderId="19" xfId="42" applyFont="1" applyFill="1" applyBorder="1" applyAlignment="1">
      <alignment horizontal="center" vertical="center" shrinkToFit="1"/>
    </xf>
    <xf numFmtId="0" fontId="13" fillId="26" borderId="86" xfId="42" applyFont="1" applyFill="1" applyBorder="1" applyAlignment="1">
      <alignment horizontal="center" vertical="center" shrinkToFit="1"/>
    </xf>
    <xf numFmtId="0" fontId="59" fillId="0" borderId="34" xfId="42" applyFont="1" applyFill="1" applyBorder="1" applyAlignment="1">
      <alignment horizontal="left" vertical="center" shrinkToFit="1"/>
    </xf>
    <xf numFmtId="0" fontId="59" fillId="0" borderId="15" xfId="42" applyFont="1" applyFill="1" applyBorder="1" applyAlignment="1">
      <alignment horizontal="left" vertical="center" shrinkToFit="1"/>
    </xf>
    <xf numFmtId="0" fontId="59" fillId="0" borderId="31" xfId="42" applyFont="1" applyFill="1" applyBorder="1" applyAlignment="1">
      <alignment horizontal="left" vertical="center" shrinkToFit="1"/>
    </xf>
    <xf numFmtId="0" fontId="59" fillId="0" borderId="21" xfId="42" applyFont="1" applyFill="1" applyBorder="1" applyAlignment="1">
      <alignment horizontal="left" vertical="center" shrinkToFit="1"/>
    </xf>
    <xf numFmtId="0" fontId="59" fillId="0" borderId="0" xfId="42" applyFont="1" applyFill="1" applyBorder="1" applyAlignment="1">
      <alignment horizontal="left" vertical="center" shrinkToFit="1"/>
    </xf>
    <xf numFmtId="0" fontId="59" fillId="0" borderId="13" xfId="42" applyFont="1" applyFill="1" applyBorder="1" applyAlignment="1">
      <alignment horizontal="left" vertical="center" shrinkToFit="1"/>
    </xf>
    <xf numFmtId="0" fontId="59" fillId="0" borderId="99" xfId="42" applyFont="1" applyFill="1" applyBorder="1" applyAlignment="1">
      <alignment horizontal="left" vertical="center" shrinkToFit="1"/>
    </xf>
    <xf numFmtId="0" fontId="59" fillId="0" borderId="19" xfId="42" applyFont="1" applyFill="1" applyBorder="1" applyAlignment="1">
      <alignment horizontal="left" vertical="center" shrinkToFit="1"/>
    </xf>
    <xf numFmtId="0" fontId="59" fillId="0" borderId="23" xfId="42" applyFont="1" applyFill="1" applyBorder="1" applyAlignment="1">
      <alignment horizontal="left" vertical="center" shrinkToFit="1"/>
    </xf>
    <xf numFmtId="49" fontId="63" fillId="0" borderId="0" xfId="42" applyNumberFormat="1" applyFont="1" applyFill="1" applyBorder="1" applyAlignment="1">
      <alignment horizontal="center" vertical="center" wrapText="1"/>
    </xf>
    <xf numFmtId="49" fontId="38" fillId="0" borderId="0" xfId="42" applyNumberFormat="1" applyFont="1" applyFill="1" applyBorder="1" applyAlignment="1">
      <alignment horizontal="center" vertical="center" wrapText="1"/>
    </xf>
    <xf numFmtId="0" fontId="39" fillId="0" borderId="160" xfId="42" applyNumberFormat="1" applyFont="1" applyFill="1" applyBorder="1" applyAlignment="1">
      <alignment horizontal="center" vertical="center"/>
    </xf>
    <xf numFmtId="0" fontId="39" fillId="0" borderId="18" xfId="42" applyNumberFormat="1" applyFont="1" applyFill="1" applyBorder="1" applyAlignment="1">
      <alignment horizontal="center" vertical="center"/>
    </xf>
    <xf numFmtId="0" fontId="39" fillId="0" borderId="16" xfId="42" applyNumberFormat="1" applyFont="1" applyFill="1" applyBorder="1" applyAlignment="1">
      <alignment horizontal="center" vertical="center"/>
    </xf>
    <xf numFmtId="49" fontId="64" fillId="38" borderId="104" xfId="42" applyNumberFormat="1" applyFont="1" applyFill="1" applyBorder="1" applyAlignment="1">
      <alignment horizontal="left" vertical="center"/>
    </xf>
    <xf numFmtId="49" fontId="64" fillId="38" borderId="24" xfId="42" applyNumberFormat="1" applyFont="1" applyFill="1" applyBorder="1" applyAlignment="1">
      <alignment horizontal="left" vertical="center"/>
    </xf>
    <xf numFmtId="49" fontId="64" fillId="38" borderId="25" xfId="42" applyNumberFormat="1" applyFont="1" applyFill="1" applyBorder="1" applyAlignment="1">
      <alignment horizontal="left" vertical="center"/>
    </xf>
    <xf numFmtId="49" fontId="64" fillId="38" borderId="17" xfId="42" applyNumberFormat="1" applyFont="1" applyFill="1" applyBorder="1" applyAlignment="1">
      <alignment horizontal="left" vertical="center"/>
    </xf>
    <xf numFmtId="49" fontId="64" fillId="38" borderId="0" xfId="42" applyNumberFormat="1" applyFont="1" applyFill="1" applyBorder="1" applyAlignment="1">
      <alignment horizontal="left" vertical="center"/>
    </xf>
    <xf numFmtId="49" fontId="64" fillId="38" borderId="13" xfId="42" applyNumberFormat="1" applyFont="1" applyFill="1" applyBorder="1" applyAlignment="1">
      <alignment horizontal="left" vertical="center"/>
    </xf>
    <xf numFmtId="49" fontId="64" fillId="38" borderId="20" xfId="42" applyNumberFormat="1" applyFont="1" applyFill="1" applyBorder="1" applyAlignment="1">
      <alignment horizontal="left" vertical="center"/>
    </xf>
    <xf numFmtId="49" fontId="64" fillId="38" borderId="10" xfId="42" applyNumberFormat="1" applyFont="1" applyFill="1" applyBorder="1" applyAlignment="1">
      <alignment horizontal="left" vertical="center"/>
    </xf>
    <xf numFmtId="49" fontId="64" fillId="38" borderId="14" xfId="42" applyNumberFormat="1" applyFont="1" applyFill="1" applyBorder="1" applyAlignment="1">
      <alignment horizontal="left" vertical="center"/>
    </xf>
    <xf numFmtId="0" fontId="13" fillId="26" borderId="33" xfId="42" applyFont="1" applyFill="1" applyBorder="1" applyAlignment="1">
      <alignment horizontal="center" vertical="center" wrapText="1"/>
    </xf>
    <xf numFmtId="0" fontId="13" fillId="26" borderId="15" xfId="42" applyFont="1" applyFill="1" applyBorder="1" applyAlignment="1">
      <alignment horizontal="center" vertical="center" wrapText="1"/>
    </xf>
    <xf numFmtId="0" fontId="13" fillId="26" borderId="35" xfId="42" applyFont="1" applyFill="1" applyBorder="1" applyAlignment="1">
      <alignment horizontal="center" vertical="center" wrapText="1"/>
    </xf>
    <xf numFmtId="0" fontId="13" fillId="26" borderId="27" xfId="42" applyFont="1" applyFill="1" applyBorder="1" applyAlignment="1">
      <alignment horizontal="center" vertical="center" wrapText="1"/>
    </xf>
    <xf numFmtId="0" fontId="13" fillId="26" borderId="0" xfId="42" applyFont="1" applyFill="1" applyBorder="1" applyAlignment="1">
      <alignment horizontal="center" vertical="center" wrapText="1"/>
    </xf>
    <xf numFmtId="0" fontId="13" fillId="26" borderId="22" xfId="42" applyFont="1" applyFill="1" applyBorder="1" applyAlignment="1">
      <alignment horizontal="center" vertical="center" wrapText="1"/>
    </xf>
    <xf numFmtId="0" fontId="13" fillId="26" borderId="61" xfId="42" applyFont="1" applyFill="1" applyBorder="1" applyAlignment="1">
      <alignment horizontal="center" vertical="center" wrapText="1"/>
    </xf>
    <xf numFmtId="0" fontId="13" fillId="26" borderId="19" xfId="42" applyFont="1" applyFill="1" applyBorder="1" applyAlignment="1">
      <alignment horizontal="center" vertical="center" wrapText="1"/>
    </xf>
    <xf numFmtId="0" fontId="13" fillId="26" borderId="86" xfId="42" applyFont="1" applyFill="1" applyBorder="1" applyAlignment="1">
      <alignment horizontal="center" vertical="center" wrapText="1"/>
    </xf>
    <xf numFmtId="49" fontId="36" fillId="0" borderId="13" xfId="42" applyNumberFormat="1" applyFont="1" applyFill="1" applyBorder="1" applyAlignment="1">
      <alignment horizontal="center" vertical="center"/>
    </xf>
    <xf numFmtId="49" fontId="39" fillId="0" borderId="0" xfId="42" applyNumberFormat="1" applyFont="1" applyFill="1" applyBorder="1" applyAlignment="1">
      <alignment horizontal="center" vertical="center" wrapText="1"/>
    </xf>
    <xf numFmtId="0" fontId="39" fillId="0" borderId="0" xfId="51" applyFont="1" applyFill="1" applyBorder="1" applyAlignment="1">
      <alignment horizontal="center" vertical="center" shrinkToFit="1"/>
    </xf>
    <xf numFmtId="0" fontId="36" fillId="0" borderId="40" xfId="42" applyFont="1" applyBorder="1" applyAlignment="1">
      <alignment horizontal="center" vertical="center"/>
    </xf>
    <xf numFmtId="49" fontId="36" fillId="0" borderId="127" xfId="42" applyNumberFormat="1" applyFont="1" applyFill="1" applyBorder="1" applyAlignment="1">
      <alignment horizontal="center" vertical="center"/>
    </xf>
    <xf numFmtId="49" fontId="36" fillId="0" borderId="126" xfId="42" applyNumberFormat="1" applyFont="1" applyFill="1" applyBorder="1" applyAlignment="1">
      <alignment horizontal="center" vertical="center"/>
    </xf>
    <xf numFmtId="49" fontId="36" fillId="0" borderId="132" xfId="42" applyNumberFormat="1" applyFont="1" applyFill="1" applyBorder="1" applyAlignment="1">
      <alignment horizontal="center" vertical="center"/>
    </xf>
    <xf numFmtId="49" fontId="36" fillId="0" borderId="17" xfId="42" applyNumberFormat="1" applyFont="1" applyFill="1" applyBorder="1" applyAlignment="1">
      <alignment horizontal="center" vertical="center"/>
    </xf>
    <xf numFmtId="49" fontId="36" fillId="0" borderId="0" xfId="42" applyNumberFormat="1" applyFont="1" applyFill="1" applyBorder="1" applyAlignment="1">
      <alignment horizontal="center" vertical="center"/>
    </xf>
    <xf numFmtId="49" fontId="36" fillId="0" borderId="22" xfId="42" applyNumberFormat="1" applyFont="1" applyFill="1" applyBorder="1" applyAlignment="1">
      <alignment horizontal="center" vertical="center"/>
    </xf>
    <xf numFmtId="49" fontId="36" fillId="0" borderId="20" xfId="42" applyNumberFormat="1" applyFont="1" applyFill="1" applyBorder="1" applyAlignment="1">
      <alignment horizontal="center" vertical="center"/>
    </xf>
    <xf numFmtId="49" fontId="36" fillId="0" borderId="10" xfId="42" applyNumberFormat="1" applyFont="1" applyFill="1" applyBorder="1" applyAlignment="1">
      <alignment horizontal="center" vertical="center"/>
    </xf>
    <xf numFmtId="49" fontId="36" fillId="0" borderId="133" xfId="42" applyNumberFormat="1" applyFont="1" applyFill="1" applyBorder="1" applyAlignment="1">
      <alignment horizontal="center" vertical="center"/>
    </xf>
    <xf numFmtId="0" fontId="36" fillId="0" borderId="127" xfId="51" applyFont="1" applyFill="1" applyBorder="1" applyAlignment="1">
      <alignment horizontal="center" vertical="center" shrinkToFit="1"/>
    </xf>
    <xf numFmtId="0" fontId="36" fillId="0" borderId="126" xfId="51" applyFont="1" applyFill="1" applyBorder="1" applyAlignment="1">
      <alignment horizontal="center" vertical="center" shrinkToFit="1"/>
    </xf>
    <xf numFmtId="0" fontId="36" fillId="0" borderId="149" xfId="51" applyFont="1" applyFill="1" applyBorder="1" applyAlignment="1">
      <alignment horizontal="center" vertical="center" shrinkToFit="1"/>
    </xf>
    <xf numFmtId="0" fontId="36" fillId="0" borderId="147" xfId="51" applyFont="1" applyFill="1" applyBorder="1" applyAlignment="1">
      <alignment horizontal="center" vertical="center" shrinkToFit="1"/>
    </xf>
    <xf numFmtId="0" fontId="36" fillId="0" borderId="11" xfId="51" applyFont="1" applyFill="1" applyBorder="1" applyAlignment="1">
      <alignment horizontal="center" vertical="center" shrinkToFit="1"/>
    </xf>
    <xf numFmtId="0" fontId="36" fillId="0" borderId="128" xfId="51" applyFont="1" applyFill="1" applyBorder="1" applyAlignment="1">
      <alignment horizontal="center" vertical="center" shrinkToFit="1"/>
    </xf>
    <xf numFmtId="0" fontId="36" fillId="0" borderId="148" xfId="51" applyFont="1" applyFill="1" applyBorder="1" applyAlignment="1">
      <alignment horizontal="center" vertical="center" shrinkToFit="1"/>
    </xf>
    <xf numFmtId="0" fontId="36" fillId="0" borderId="0" xfId="42" applyFont="1" applyFill="1" applyBorder="1" applyAlignment="1">
      <alignment horizontal="center" vertical="center"/>
    </xf>
    <xf numFmtId="0" fontId="36" fillId="0" borderId="0" xfId="42" applyFont="1" applyFill="1" applyBorder="1" applyAlignment="1">
      <alignment horizontal="center" vertical="center" shrinkToFit="1"/>
    </xf>
    <xf numFmtId="0" fontId="36" fillId="0" borderId="34" xfId="42" applyFont="1" applyFill="1" applyBorder="1" applyAlignment="1">
      <alignment horizontal="left" vertical="center" wrapText="1"/>
    </xf>
    <xf numFmtId="0" fontId="36" fillId="0" borderId="15" xfId="42" applyFont="1" applyFill="1" applyBorder="1" applyAlignment="1">
      <alignment horizontal="left" vertical="center" wrapText="1"/>
    </xf>
    <xf numFmtId="0" fontId="36" fillId="0" borderId="35" xfId="42" applyFont="1" applyFill="1" applyBorder="1" applyAlignment="1">
      <alignment horizontal="left" vertical="center" wrapText="1"/>
    </xf>
    <xf numFmtId="0" fontId="36" fillId="0" borderId="32" xfId="42" applyFont="1" applyFill="1" applyBorder="1" applyAlignment="1">
      <alignment horizontal="left" vertical="center" wrapText="1"/>
    </xf>
    <xf numFmtId="0" fontId="36" fillId="0" borderId="11" xfId="42" applyFont="1" applyFill="1" applyBorder="1" applyAlignment="1">
      <alignment horizontal="left" vertical="center" wrapText="1"/>
    </xf>
    <xf numFmtId="0" fontId="36" fillId="0" borderId="42" xfId="42" applyFont="1" applyFill="1" applyBorder="1" applyAlignment="1">
      <alignment horizontal="left" vertical="center" wrapText="1"/>
    </xf>
    <xf numFmtId="0" fontId="39" fillId="0" borderId="40" xfId="42" applyFont="1" applyBorder="1" applyAlignment="1">
      <alignment horizontal="center" vertical="center" wrapText="1"/>
    </xf>
    <xf numFmtId="0" fontId="39" fillId="0" borderId="53" xfId="42" applyFont="1" applyBorder="1" applyAlignment="1">
      <alignment horizontal="center" vertical="center"/>
    </xf>
    <xf numFmtId="0" fontId="39" fillId="0" borderId="107" xfId="42" applyFont="1" applyBorder="1" applyAlignment="1">
      <alignment horizontal="center" vertical="center"/>
    </xf>
    <xf numFmtId="0" fontId="39" fillId="0" borderId="108" xfId="42" applyFont="1" applyBorder="1" applyAlignment="1">
      <alignment horizontal="center" vertical="center"/>
    </xf>
    <xf numFmtId="0" fontId="39" fillId="0" borderId="53" xfId="42" applyNumberFormat="1" applyFont="1" applyBorder="1" applyAlignment="1">
      <alignment horizontal="center" vertical="center"/>
    </xf>
    <xf numFmtId="0" fontId="39" fillId="0" borderId="107" xfId="42" applyNumberFormat="1" applyFont="1" applyBorder="1" applyAlignment="1">
      <alignment horizontal="center" vertical="center"/>
    </xf>
    <xf numFmtId="49" fontId="40" fillId="26" borderId="28" xfId="42" applyNumberFormat="1" applyFont="1" applyFill="1" applyBorder="1" applyAlignment="1">
      <alignment horizontal="center" vertical="center" wrapText="1" shrinkToFit="1"/>
    </xf>
    <xf numFmtId="49" fontId="40" fillId="26" borderId="26" xfId="42" applyNumberFormat="1" applyFont="1" applyFill="1" applyBorder="1" applyAlignment="1">
      <alignment horizontal="center" vertical="center" shrinkToFit="1"/>
    </xf>
    <xf numFmtId="49" fontId="40" fillId="26" borderId="21" xfId="42" applyNumberFormat="1" applyFont="1" applyFill="1" applyBorder="1" applyAlignment="1">
      <alignment horizontal="center" vertical="center" wrapText="1" shrinkToFit="1"/>
    </xf>
    <xf numFmtId="49" fontId="40" fillId="26" borderId="22" xfId="42" applyNumberFormat="1" applyFont="1" applyFill="1" applyBorder="1" applyAlignment="1">
      <alignment horizontal="center" vertical="center" shrinkToFit="1"/>
    </xf>
    <xf numFmtId="49" fontId="40" fillId="26" borderId="32" xfId="42" applyNumberFormat="1" applyFont="1" applyFill="1" applyBorder="1" applyAlignment="1">
      <alignment horizontal="center" vertical="center" shrinkToFit="1"/>
    </xf>
    <xf numFmtId="49" fontId="40" fillId="26" borderId="42" xfId="42" applyNumberFormat="1" applyFont="1" applyFill="1" applyBorder="1" applyAlignment="1">
      <alignment horizontal="center" vertical="center" shrinkToFit="1"/>
    </xf>
    <xf numFmtId="0" fontId="40" fillId="0" borderId="0" xfId="51" quotePrefix="1" applyFont="1" applyFill="1" applyAlignment="1">
      <alignment horizontal="left"/>
    </xf>
    <xf numFmtId="0" fontId="40" fillId="26" borderId="33" xfId="42" applyFont="1" applyFill="1" applyBorder="1" applyAlignment="1">
      <alignment horizontal="center" vertical="center" wrapText="1"/>
    </xf>
    <xf numFmtId="0" fontId="40" fillId="26" borderId="15" xfId="42" applyFont="1" applyFill="1" applyBorder="1" applyAlignment="1">
      <alignment horizontal="center" vertical="center" wrapText="1"/>
    </xf>
    <xf numFmtId="0" fontId="40" fillId="26" borderId="35" xfId="42" applyFont="1" applyFill="1" applyBorder="1" applyAlignment="1">
      <alignment horizontal="center" vertical="center" wrapText="1"/>
    </xf>
    <xf numFmtId="0" fontId="40" fillId="26" borderId="27" xfId="42" applyFont="1" applyFill="1" applyBorder="1" applyAlignment="1">
      <alignment horizontal="center" vertical="center" wrapText="1"/>
    </xf>
    <xf numFmtId="0" fontId="40" fillId="26" borderId="0" xfId="42" applyFont="1" applyFill="1" applyBorder="1" applyAlignment="1">
      <alignment horizontal="center" vertical="center" wrapText="1"/>
    </xf>
    <xf numFmtId="0" fontId="40" fillId="26" borderId="22" xfId="42" applyFont="1" applyFill="1" applyBorder="1" applyAlignment="1">
      <alignment horizontal="center" vertical="center" wrapText="1"/>
    </xf>
    <xf numFmtId="14" fontId="59" fillId="0" borderId="34" xfId="42" applyNumberFormat="1" applyFont="1" applyFill="1" applyBorder="1" applyAlignment="1">
      <alignment horizontal="left" vertical="center" shrinkToFit="1"/>
    </xf>
    <xf numFmtId="0" fontId="59" fillId="0" borderId="35" xfId="42" applyFont="1" applyFill="1" applyBorder="1" applyAlignment="1">
      <alignment horizontal="left" vertical="center" shrinkToFit="1"/>
    </xf>
    <xf numFmtId="14" fontId="59" fillId="0" borderId="21" xfId="42" applyNumberFormat="1" applyFont="1" applyFill="1" applyBorder="1" applyAlignment="1">
      <alignment horizontal="left" vertical="center" shrinkToFit="1"/>
    </xf>
    <xf numFmtId="0" fontId="59" fillId="0" borderId="22" xfId="42" applyFont="1" applyFill="1" applyBorder="1" applyAlignment="1">
      <alignment horizontal="left" vertical="center" shrinkToFit="1"/>
    </xf>
    <xf numFmtId="0" fontId="13" fillId="26" borderId="32" xfId="42" applyFont="1" applyFill="1" applyBorder="1" applyAlignment="1">
      <alignment horizontal="center" vertical="center" shrinkToFit="1"/>
    </xf>
    <xf numFmtId="0" fontId="13" fillId="26" borderId="11" xfId="42" applyFont="1" applyFill="1" applyBorder="1" applyAlignment="1">
      <alignment horizontal="center" vertical="center" shrinkToFit="1"/>
    </xf>
    <xf numFmtId="0" fontId="13" fillId="26" borderId="42" xfId="42" applyFont="1" applyFill="1" applyBorder="1" applyAlignment="1">
      <alignment horizontal="center" vertical="center" shrinkToFit="1"/>
    </xf>
    <xf numFmtId="0" fontId="59" fillId="0" borderId="34" xfId="42" applyFont="1" applyFill="1" applyBorder="1" applyAlignment="1">
      <alignment vertical="center" shrinkToFit="1"/>
    </xf>
    <xf numFmtId="0" fontId="59" fillId="0" borderId="15" xfId="42" applyFont="1" applyFill="1" applyBorder="1" applyAlignment="1">
      <alignment vertical="center" shrinkToFit="1"/>
    </xf>
    <xf numFmtId="0" fontId="59" fillId="0" borderId="35" xfId="42" applyFont="1" applyFill="1" applyBorder="1" applyAlignment="1">
      <alignment vertical="center" shrinkToFit="1"/>
    </xf>
    <xf numFmtId="0" fontId="59" fillId="0" borderId="21" xfId="42" applyFont="1" applyFill="1" applyBorder="1" applyAlignment="1">
      <alignment vertical="center" shrinkToFit="1"/>
    </xf>
    <xf numFmtId="0" fontId="59" fillId="0" borderId="0" xfId="42" applyFont="1" applyFill="1" applyBorder="1" applyAlignment="1">
      <alignment vertical="center" shrinkToFit="1"/>
    </xf>
    <xf numFmtId="0" fontId="59" fillId="0" borderId="22" xfId="42" applyFont="1" applyFill="1" applyBorder="1" applyAlignment="1">
      <alignment vertical="center" shrinkToFit="1"/>
    </xf>
    <xf numFmtId="0" fontId="59" fillId="0" borderId="32" xfId="42" applyFont="1" applyFill="1" applyBorder="1" applyAlignment="1">
      <alignment vertical="center" shrinkToFit="1"/>
    </xf>
    <xf numFmtId="0" fontId="59" fillId="0" borderId="11" xfId="42" applyFont="1" applyFill="1" applyBorder="1" applyAlignment="1">
      <alignment vertical="center" shrinkToFit="1"/>
    </xf>
    <xf numFmtId="0" fontId="59" fillId="0" borderId="42" xfId="42" applyFont="1" applyFill="1" applyBorder="1" applyAlignment="1">
      <alignment vertical="center" shrinkToFit="1"/>
    </xf>
    <xf numFmtId="0" fontId="36" fillId="0" borderId="0" xfId="51" quotePrefix="1" applyFont="1" applyFill="1" applyAlignment="1">
      <alignment horizontal="left" vertical="center"/>
    </xf>
    <xf numFmtId="0" fontId="36" fillId="0" borderId="19" xfId="51" quotePrefix="1" applyFont="1" applyFill="1" applyBorder="1" applyAlignment="1">
      <alignment horizontal="left" vertical="center"/>
    </xf>
    <xf numFmtId="0" fontId="36" fillId="0" borderId="0" xfId="42" applyFont="1" applyFill="1" applyBorder="1" applyAlignment="1">
      <alignment horizontal="center" vertical="center" wrapText="1"/>
    </xf>
    <xf numFmtId="0" fontId="36" fillId="0" borderId="0" xfId="42" applyFont="1" applyFill="1" applyAlignment="1">
      <alignment horizontal="center" vertical="center" wrapText="1"/>
    </xf>
    <xf numFmtId="176" fontId="46" fillId="0" borderId="28" xfId="42" applyNumberFormat="1" applyFont="1" applyFill="1" applyBorder="1" applyAlignment="1">
      <alignment horizontal="center" vertical="center" shrinkToFit="1"/>
    </xf>
    <xf numFmtId="176" fontId="46" fillId="0" borderId="24" xfId="42" applyNumberFormat="1" applyFont="1" applyFill="1" applyBorder="1" applyAlignment="1">
      <alignment horizontal="center" vertical="center" shrinkToFit="1"/>
    </xf>
    <xf numFmtId="176" fontId="46" fillId="0" borderId="25" xfId="42" applyNumberFormat="1" applyFont="1" applyFill="1" applyBorder="1" applyAlignment="1">
      <alignment horizontal="center" vertical="center" shrinkToFit="1"/>
    </xf>
    <xf numFmtId="176" fontId="46" fillId="0" borderId="21" xfId="42" applyNumberFormat="1" applyFont="1" applyFill="1" applyBorder="1" applyAlignment="1">
      <alignment horizontal="center" vertical="center" shrinkToFit="1"/>
    </xf>
    <xf numFmtId="176" fontId="46" fillId="0" borderId="0" xfId="42" applyNumberFormat="1" applyFont="1" applyFill="1" applyBorder="1" applyAlignment="1">
      <alignment horizontal="center" vertical="center" shrinkToFit="1"/>
    </xf>
    <xf numFmtId="176" fontId="46" fillId="0" borderId="13" xfId="42" applyNumberFormat="1" applyFont="1" applyFill="1" applyBorder="1" applyAlignment="1">
      <alignment horizontal="center" vertical="center" shrinkToFit="1"/>
    </xf>
    <xf numFmtId="176" fontId="46" fillId="0" borderId="99" xfId="42" applyNumberFormat="1" applyFont="1" applyFill="1" applyBorder="1" applyAlignment="1">
      <alignment horizontal="center" vertical="center" shrinkToFit="1"/>
    </xf>
    <xf numFmtId="176" fontId="46" fillId="0" borderId="19" xfId="42" applyNumberFormat="1" applyFont="1" applyFill="1" applyBorder="1" applyAlignment="1">
      <alignment horizontal="center" vertical="center" shrinkToFit="1"/>
    </xf>
    <xf numFmtId="176" fontId="46" fillId="0" borderId="23" xfId="42" applyNumberFormat="1" applyFont="1" applyFill="1" applyBorder="1" applyAlignment="1">
      <alignment horizontal="center" vertical="center" shrinkToFit="1"/>
    </xf>
    <xf numFmtId="0" fontId="13" fillId="26" borderId="34" xfId="42" applyFont="1" applyFill="1" applyBorder="1" applyAlignment="1">
      <alignment horizontal="center" vertical="center"/>
    </xf>
    <xf numFmtId="0" fontId="13" fillId="26" borderId="35" xfId="42" applyFont="1" applyFill="1" applyBorder="1" applyAlignment="1">
      <alignment horizontal="center" vertical="center"/>
    </xf>
    <xf numFmtId="0" fontId="13" fillId="26" borderId="21" xfId="42" applyFont="1" applyFill="1" applyBorder="1" applyAlignment="1">
      <alignment horizontal="center" vertical="center"/>
    </xf>
    <xf numFmtId="0" fontId="13" fillId="26" borderId="22" xfId="42" applyFont="1" applyFill="1" applyBorder="1" applyAlignment="1">
      <alignment horizontal="center" vertical="center"/>
    </xf>
    <xf numFmtId="0" fontId="13" fillId="26" borderId="32" xfId="42" applyFont="1" applyFill="1" applyBorder="1" applyAlignment="1">
      <alignment horizontal="center" vertical="center"/>
    </xf>
    <xf numFmtId="0" fontId="13" fillId="26" borderId="42" xfId="42" applyFont="1" applyFill="1" applyBorder="1" applyAlignment="1">
      <alignment horizontal="center" vertical="center"/>
    </xf>
    <xf numFmtId="0" fontId="59" fillId="0" borderId="34" xfId="42" applyFont="1" applyFill="1" applyBorder="1" applyAlignment="1">
      <alignment horizontal="center" vertical="center" shrinkToFit="1"/>
    </xf>
    <xf numFmtId="0" fontId="59" fillId="0" borderId="15" xfId="42" applyFont="1" applyFill="1" applyBorder="1" applyAlignment="1">
      <alignment horizontal="center" vertical="center" shrinkToFit="1"/>
    </xf>
    <xf numFmtId="0" fontId="59" fillId="0" borderId="21" xfId="42" applyFont="1" applyFill="1" applyBorder="1" applyAlignment="1">
      <alignment horizontal="center" vertical="center" shrinkToFit="1"/>
    </xf>
    <xf numFmtId="0" fontId="59" fillId="0" borderId="0" xfId="42" applyFont="1" applyFill="1" applyBorder="1" applyAlignment="1">
      <alignment horizontal="center" vertical="center" shrinkToFit="1"/>
    </xf>
    <xf numFmtId="0" fontId="59" fillId="0" borderId="32" xfId="42" applyFont="1" applyFill="1" applyBorder="1" applyAlignment="1">
      <alignment horizontal="center" vertical="center" shrinkToFit="1"/>
    </xf>
    <xf numFmtId="0" fontId="59" fillId="0" borderId="11" xfId="42" applyFont="1" applyFill="1" applyBorder="1" applyAlignment="1">
      <alignment horizontal="center" vertical="center" shrinkToFit="1"/>
    </xf>
    <xf numFmtId="0" fontId="13" fillId="0" borderId="15" xfId="42" applyFont="1" applyFill="1" applyBorder="1" applyAlignment="1">
      <alignment horizontal="center" vertical="center"/>
    </xf>
    <xf numFmtId="0" fontId="13" fillId="0" borderId="31" xfId="42" applyFont="1" applyFill="1" applyBorder="1" applyAlignment="1">
      <alignment horizontal="center" vertical="center"/>
    </xf>
    <xf numFmtId="0" fontId="13" fillId="0" borderId="0" xfId="42" applyFont="1" applyFill="1" applyBorder="1" applyAlignment="1">
      <alignment horizontal="center" vertical="center"/>
    </xf>
    <xf numFmtId="0" fontId="13" fillId="0" borderId="13" xfId="42" applyFont="1" applyFill="1" applyBorder="1" applyAlignment="1">
      <alignment horizontal="center" vertical="center"/>
    </xf>
    <xf numFmtId="0" fontId="13" fillId="0" borderId="11" xfId="42" applyFont="1" applyFill="1" applyBorder="1" applyAlignment="1">
      <alignment horizontal="center" vertical="center"/>
    </xf>
    <xf numFmtId="0" fontId="13" fillId="0" borderId="29" xfId="42" applyFont="1" applyFill="1" applyBorder="1" applyAlignment="1">
      <alignment horizontal="center" vertical="center"/>
    </xf>
    <xf numFmtId="0" fontId="83" fillId="0" borderId="0" xfId="42" applyFont="1" applyFill="1" applyBorder="1" applyAlignment="1">
      <alignment horizontal="center" vertical="center" wrapText="1"/>
    </xf>
    <xf numFmtId="0" fontId="83" fillId="0" borderId="0" xfId="42" applyFont="1" applyFill="1" applyBorder="1" applyAlignment="1">
      <alignment horizontal="center" vertical="center"/>
    </xf>
    <xf numFmtId="0" fontId="36" fillId="0" borderId="0" xfId="42" applyFont="1" applyFill="1" applyBorder="1" applyAlignment="1">
      <alignment horizontal="left" vertical="center"/>
    </xf>
    <xf numFmtId="0" fontId="74" fillId="33" borderId="12" xfId="42" applyFont="1" applyFill="1" applyBorder="1" applyAlignment="1">
      <alignment horizontal="center" vertical="center" shrinkToFit="1"/>
    </xf>
    <xf numFmtId="0" fontId="74" fillId="33" borderId="24" xfId="42" applyFont="1" applyFill="1" applyBorder="1" applyAlignment="1">
      <alignment horizontal="center" vertical="center" shrinkToFit="1"/>
    </xf>
    <xf numFmtId="0" fontId="74" fillId="33" borderId="25" xfId="42" applyFont="1" applyFill="1" applyBorder="1" applyAlignment="1">
      <alignment horizontal="center" vertical="center" shrinkToFit="1"/>
    </xf>
    <xf numFmtId="0" fontId="74" fillId="33" borderId="27" xfId="42" applyFont="1" applyFill="1" applyBorder="1" applyAlignment="1">
      <alignment horizontal="center" vertical="center" shrinkToFit="1"/>
    </xf>
    <xf numFmtId="0" fontId="74" fillId="33" borderId="0" xfId="42" applyFont="1" applyFill="1" applyBorder="1" applyAlignment="1">
      <alignment horizontal="center" vertical="center" shrinkToFit="1"/>
    </xf>
    <xf numFmtId="0" fontId="74" fillId="33" borderId="13" xfId="42" applyFont="1" applyFill="1" applyBorder="1" applyAlignment="1">
      <alignment horizontal="center" vertical="center" shrinkToFit="1"/>
    </xf>
    <xf numFmtId="0" fontId="74" fillId="33" borderId="61" xfId="42" applyFont="1" applyFill="1" applyBorder="1" applyAlignment="1">
      <alignment horizontal="center" vertical="center" shrinkToFit="1"/>
    </xf>
    <xf numFmtId="0" fontId="74" fillId="33" borderId="19" xfId="42" applyFont="1" applyFill="1" applyBorder="1" applyAlignment="1">
      <alignment horizontal="center" vertical="center" shrinkToFit="1"/>
    </xf>
    <xf numFmtId="0" fontId="74" fillId="33" borderId="23" xfId="42" applyFont="1" applyFill="1" applyBorder="1" applyAlignment="1">
      <alignment horizontal="center" vertical="center" shrinkToFit="1"/>
    </xf>
    <xf numFmtId="0" fontId="39" fillId="0" borderId="0" xfId="42" applyFont="1" applyFill="1" applyAlignment="1">
      <alignment horizontal="left" vertical="center"/>
    </xf>
    <xf numFmtId="177" fontId="59" fillId="0" borderId="28" xfId="42" applyNumberFormat="1" applyFont="1" applyFill="1" applyBorder="1" applyAlignment="1">
      <alignment horizontal="left" vertical="center" shrinkToFit="1"/>
    </xf>
    <xf numFmtId="177" fontId="59" fillId="0" borderId="24" xfId="42" applyNumberFormat="1" applyFont="1" applyFill="1" applyBorder="1" applyAlignment="1">
      <alignment horizontal="left" vertical="center" shrinkToFit="1"/>
    </xf>
    <xf numFmtId="177" fontId="59" fillId="0" borderId="25" xfId="42" applyNumberFormat="1" applyFont="1" applyFill="1" applyBorder="1" applyAlignment="1">
      <alignment horizontal="left" vertical="center" shrinkToFit="1"/>
    </xf>
    <xf numFmtId="177" fontId="59" fillId="0" borderId="21" xfId="42" applyNumberFormat="1" applyFont="1" applyFill="1" applyBorder="1" applyAlignment="1">
      <alignment horizontal="left" vertical="center" shrinkToFit="1"/>
    </xf>
    <xf numFmtId="177" fontId="59" fillId="0" borderId="0" xfId="42" applyNumberFormat="1" applyFont="1" applyFill="1" applyBorder="1" applyAlignment="1">
      <alignment horizontal="left" vertical="center" shrinkToFit="1"/>
    </xf>
    <xf numFmtId="177" fontId="59" fillId="0" borderId="13" xfId="42" applyNumberFormat="1" applyFont="1" applyFill="1" applyBorder="1" applyAlignment="1">
      <alignment horizontal="left" vertical="center" shrinkToFit="1"/>
    </xf>
    <xf numFmtId="177" fontId="59" fillId="0" borderId="32" xfId="42" applyNumberFormat="1" applyFont="1" applyFill="1" applyBorder="1" applyAlignment="1">
      <alignment horizontal="left" vertical="center" shrinkToFit="1"/>
    </xf>
    <xf numFmtId="177" fontId="59" fillId="0" borderId="11" xfId="42" applyNumberFormat="1" applyFont="1" applyFill="1" applyBorder="1" applyAlignment="1">
      <alignment horizontal="left" vertical="center" shrinkToFit="1"/>
    </xf>
    <xf numFmtId="177" fontId="59" fillId="0" borderId="29" xfId="42" applyNumberFormat="1" applyFont="1" applyFill="1" applyBorder="1" applyAlignment="1">
      <alignment horizontal="left" vertical="center" shrinkToFit="1"/>
    </xf>
    <xf numFmtId="0" fontId="69" fillId="0" borderId="12" xfId="42" applyFont="1" applyFill="1" applyBorder="1" applyAlignment="1">
      <alignment horizontal="center" vertical="center"/>
    </xf>
    <xf numFmtId="0" fontId="69" fillId="0" borderId="24" xfId="42" applyFont="1" applyFill="1" applyBorder="1" applyAlignment="1">
      <alignment horizontal="center" vertical="center"/>
    </xf>
    <xf numFmtId="0" fontId="69" fillId="0" borderId="25" xfId="42" applyFont="1" applyFill="1" applyBorder="1" applyAlignment="1">
      <alignment horizontal="center" vertical="center"/>
    </xf>
    <xf numFmtId="0" fontId="69" fillId="0" borderId="27" xfId="42" applyFont="1" applyFill="1" applyBorder="1" applyAlignment="1">
      <alignment horizontal="center" vertical="center"/>
    </xf>
    <xf numFmtId="0" fontId="69" fillId="0" borderId="0" xfId="42" applyFont="1" applyFill="1" applyBorder="1" applyAlignment="1">
      <alignment horizontal="center" vertical="center"/>
    </xf>
    <xf numFmtId="0" fontId="69" fillId="0" borderId="13" xfId="42" applyFont="1" applyFill="1" applyBorder="1" applyAlignment="1">
      <alignment horizontal="center" vertical="center"/>
    </xf>
    <xf numFmtId="0" fontId="69" fillId="0" borderId="61" xfId="42" applyFont="1" applyFill="1" applyBorder="1" applyAlignment="1">
      <alignment horizontal="center" vertical="center"/>
    </xf>
    <xf numFmtId="0" fontId="69" fillId="0" borderId="19" xfId="42" applyFont="1" applyFill="1" applyBorder="1" applyAlignment="1">
      <alignment horizontal="center" vertical="center"/>
    </xf>
    <xf numFmtId="0" fontId="69" fillId="0" borderId="23" xfId="42" applyFont="1" applyFill="1" applyBorder="1" applyAlignment="1">
      <alignment horizontal="center" vertical="center"/>
    </xf>
    <xf numFmtId="178" fontId="13" fillId="31" borderId="40" xfId="42" applyNumberFormat="1" applyFont="1" applyFill="1" applyBorder="1" applyAlignment="1">
      <alignment horizontal="center" vertical="center" wrapText="1"/>
    </xf>
    <xf numFmtId="0" fontId="40" fillId="0" borderId="0" xfId="42" applyFont="1" applyFill="1" applyBorder="1" applyAlignment="1">
      <alignment horizontal="center" vertical="center"/>
    </xf>
    <xf numFmtId="49" fontId="46" fillId="38" borderId="12" xfId="42" applyNumberFormat="1" applyFont="1" applyFill="1" applyBorder="1" applyAlignment="1">
      <alignment horizontal="center" vertical="center"/>
    </xf>
    <xf numFmtId="49" fontId="46" fillId="38" borderId="24" xfId="42" applyNumberFormat="1" applyFont="1" applyFill="1" applyBorder="1" applyAlignment="1">
      <alignment horizontal="center" vertical="center"/>
    </xf>
    <xf numFmtId="49" fontId="46" fillId="38" borderId="88" xfId="42" applyNumberFormat="1" applyFont="1" applyFill="1" applyBorder="1" applyAlignment="1">
      <alignment horizontal="center" vertical="center"/>
    </xf>
    <xf numFmtId="49" fontId="46" fillId="38" borderId="27" xfId="42" applyNumberFormat="1" applyFont="1" applyFill="1" applyBorder="1" applyAlignment="1">
      <alignment horizontal="center" vertical="center"/>
    </xf>
    <xf numFmtId="49" fontId="46" fillId="38" borderId="0" xfId="42" applyNumberFormat="1" applyFont="1" applyFill="1" applyBorder="1" applyAlignment="1">
      <alignment horizontal="center" vertical="center"/>
    </xf>
    <xf numFmtId="49" fontId="46" fillId="38" borderId="18" xfId="42" applyNumberFormat="1" applyFont="1" applyFill="1" applyBorder="1" applyAlignment="1">
      <alignment horizontal="center" vertical="center"/>
    </xf>
    <xf numFmtId="49" fontId="46" fillId="38" borderId="129" xfId="42" applyNumberFormat="1" applyFont="1" applyFill="1" applyBorder="1" applyAlignment="1">
      <alignment horizontal="center" vertical="center"/>
    </xf>
    <xf numFmtId="49" fontId="46" fillId="38" borderId="10" xfId="42" applyNumberFormat="1" applyFont="1" applyFill="1" applyBorder="1" applyAlignment="1">
      <alignment horizontal="center" vertical="center"/>
    </xf>
    <xf numFmtId="49" fontId="46" fillId="38" borderId="16" xfId="42" applyNumberFormat="1" applyFont="1" applyFill="1" applyBorder="1" applyAlignment="1">
      <alignment horizontal="center" vertical="center"/>
    </xf>
    <xf numFmtId="0" fontId="39" fillId="0" borderId="0" xfId="42" applyNumberFormat="1" applyFont="1" applyFill="1" applyBorder="1" applyAlignment="1">
      <alignment horizontal="center" vertical="center"/>
    </xf>
    <xf numFmtId="49" fontId="46" fillId="26" borderId="12" xfId="42" applyNumberFormat="1" applyFont="1" applyFill="1" applyBorder="1" applyAlignment="1">
      <alignment horizontal="center" vertical="center" wrapText="1"/>
    </xf>
    <xf numFmtId="49" fontId="46" fillId="26" borderId="24" xfId="42" applyNumberFormat="1" applyFont="1" applyFill="1" applyBorder="1" applyAlignment="1">
      <alignment horizontal="center" vertical="center" wrapText="1"/>
    </xf>
    <xf numFmtId="49" fontId="46" fillId="26" borderId="26" xfId="42" applyNumberFormat="1" applyFont="1" applyFill="1" applyBorder="1" applyAlignment="1">
      <alignment horizontal="center" vertical="center" wrapText="1"/>
    </xf>
    <xf numFmtId="49" fontId="46" fillId="26" borderId="27" xfId="42" applyNumberFormat="1" applyFont="1" applyFill="1" applyBorder="1" applyAlignment="1">
      <alignment horizontal="center" vertical="center" wrapText="1"/>
    </xf>
    <xf numFmtId="49" fontId="46" fillId="26" borderId="0" xfId="42" applyNumberFormat="1" applyFont="1" applyFill="1" applyBorder="1" applyAlignment="1">
      <alignment horizontal="center" vertical="center" wrapText="1"/>
    </xf>
    <xf numFmtId="49" fontId="46" fillId="26" borderId="22" xfId="42" applyNumberFormat="1" applyFont="1" applyFill="1" applyBorder="1" applyAlignment="1">
      <alignment horizontal="center" vertical="center" wrapText="1"/>
    </xf>
    <xf numFmtId="49" fontId="46" fillId="26" borderId="61" xfId="42" applyNumberFormat="1" applyFont="1" applyFill="1" applyBorder="1" applyAlignment="1">
      <alignment horizontal="center" vertical="center" wrapText="1"/>
    </xf>
    <xf numFmtId="49" fontId="46" fillId="26" borderId="19" xfId="42" applyNumberFormat="1" applyFont="1" applyFill="1" applyBorder="1" applyAlignment="1">
      <alignment horizontal="center" vertical="center" wrapText="1"/>
    </xf>
    <xf numFmtId="49" fontId="46" fillId="26" borderId="86" xfId="42" applyNumberFormat="1" applyFont="1" applyFill="1" applyBorder="1" applyAlignment="1">
      <alignment horizontal="center" vertical="center" wrapText="1"/>
    </xf>
    <xf numFmtId="49" fontId="36" fillId="0" borderId="43" xfId="42" applyNumberFormat="1" applyFont="1" applyFill="1" applyBorder="1" applyAlignment="1">
      <alignment horizontal="center" vertical="center" wrapText="1"/>
    </xf>
    <xf numFmtId="49" fontId="36" fillId="0" borderId="36" xfId="42" applyNumberFormat="1" applyFont="1" applyFill="1" applyBorder="1" applyAlignment="1">
      <alignment horizontal="center" vertical="center" wrapText="1"/>
    </xf>
    <xf numFmtId="49" fontId="36" fillId="0" borderId="37" xfId="42" applyNumberFormat="1" applyFont="1" applyFill="1" applyBorder="1" applyAlignment="1">
      <alignment horizontal="center" vertical="center" wrapText="1"/>
    </xf>
    <xf numFmtId="49" fontId="36" fillId="0" borderId="17" xfId="42" applyNumberFormat="1" applyFont="1" applyFill="1" applyBorder="1" applyAlignment="1">
      <alignment horizontal="center" vertical="center" wrapText="1"/>
    </xf>
    <xf numFmtId="49" fontId="36" fillId="0" borderId="0" xfId="42" applyNumberFormat="1" applyFont="1" applyFill="1" applyBorder="1" applyAlignment="1">
      <alignment horizontal="center" vertical="center" wrapText="1"/>
    </xf>
    <xf numFmtId="49" fontId="36" fillId="0" borderId="18" xfId="42" applyNumberFormat="1" applyFont="1" applyFill="1" applyBorder="1" applyAlignment="1">
      <alignment horizontal="center" vertical="center" wrapText="1"/>
    </xf>
    <xf numFmtId="0" fontId="13" fillId="26" borderId="12" xfId="42" applyFont="1" applyFill="1" applyBorder="1" applyAlignment="1">
      <alignment horizontal="center" vertical="center"/>
    </xf>
    <xf numFmtId="0" fontId="13" fillId="26" borderId="24" xfId="42" applyFont="1" applyFill="1" applyBorder="1" applyAlignment="1">
      <alignment horizontal="center" vertical="center"/>
    </xf>
    <xf numFmtId="0" fontId="13" fillId="26" borderId="27" xfId="42" applyFont="1" applyFill="1" applyBorder="1" applyAlignment="1">
      <alignment horizontal="center" vertical="center"/>
    </xf>
    <xf numFmtId="0" fontId="13" fillId="26" borderId="0" xfId="42" applyFont="1" applyFill="1" applyBorder="1" applyAlignment="1">
      <alignment horizontal="center" vertical="center"/>
    </xf>
    <xf numFmtId="0" fontId="13" fillId="26" borderId="30" xfId="42" applyFont="1" applyFill="1" applyBorder="1" applyAlignment="1">
      <alignment horizontal="center" vertical="center"/>
    </xf>
    <xf numFmtId="0" fontId="13" fillId="26" borderId="11" xfId="42" applyFont="1" applyFill="1" applyBorder="1" applyAlignment="1">
      <alignment horizontal="center" vertical="center"/>
    </xf>
    <xf numFmtId="0" fontId="59" fillId="0" borderId="28" xfId="42" applyFont="1" applyFill="1" applyBorder="1" applyAlignment="1">
      <alignment horizontal="left" vertical="center" shrinkToFit="1"/>
    </xf>
    <xf numFmtId="0" fontId="59" fillId="0" borderId="24" xfId="42" applyFont="1" applyFill="1" applyBorder="1" applyAlignment="1">
      <alignment horizontal="left" vertical="center" shrinkToFit="1"/>
    </xf>
    <xf numFmtId="0" fontId="59" fillId="0" borderId="26" xfId="42" applyFont="1" applyFill="1" applyBorder="1" applyAlignment="1">
      <alignment horizontal="left" vertical="center" shrinkToFit="1"/>
    </xf>
    <xf numFmtId="0" fontId="59" fillId="0" borderId="32" xfId="42" applyFont="1" applyFill="1" applyBorder="1" applyAlignment="1">
      <alignment horizontal="left" vertical="center" shrinkToFit="1"/>
    </xf>
    <xf numFmtId="0" fontId="59" fillId="0" borderId="11" xfId="42" applyFont="1" applyFill="1" applyBorder="1" applyAlignment="1">
      <alignment horizontal="left" vertical="center" shrinkToFit="1"/>
    </xf>
    <xf numFmtId="0" fontId="59" fillId="0" borderId="42" xfId="42" applyFont="1" applyFill="1" applyBorder="1" applyAlignment="1">
      <alignment horizontal="left" vertical="center" shrinkToFit="1"/>
    </xf>
    <xf numFmtId="0" fontId="13" fillId="26" borderId="28" xfId="42" applyFont="1" applyFill="1" applyBorder="1" applyAlignment="1">
      <alignment horizontal="center" vertical="center" shrinkToFit="1"/>
    </xf>
    <xf numFmtId="0" fontId="13" fillId="26" borderId="24" xfId="42" applyFont="1" applyFill="1" applyBorder="1" applyAlignment="1">
      <alignment horizontal="center" vertical="center" shrinkToFit="1"/>
    </xf>
    <xf numFmtId="0" fontId="13" fillId="26" borderId="26" xfId="42" applyFont="1" applyFill="1" applyBorder="1" applyAlignment="1">
      <alignment horizontal="center" vertical="center" shrinkToFit="1"/>
    </xf>
    <xf numFmtId="0" fontId="36" fillId="0" borderId="45" xfId="42" applyFont="1" applyFill="1" applyBorder="1" applyAlignment="1">
      <alignment horizontal="center" vertical="center"/>
    </xf>
    <xf numFmtId="0" fontId="36" fillId="0" borderId="89" xfId="42" applyFont="1" applyFill="1" applyBorder="1" applyAlignment="1">
      <alignment horizontal="center" vertical="center"/>
    </xf>
    <xf numFmtId="0" fontId="36" fillId="0" borderId="40" xfId="42" applyFont="1" applyFill="1" applyBorder="1" applyAlignment="1">
      <alignment horizontal="center" vertical="center"/>
    </xf>
    <xf numFmtId="0" fontId="36" fillId="0" borderId="44" xfId="42" applyFont="1" applyFill="1" applyBorder="1" applyAlignment="1">
      <alignment horizontal="center" vertical="center"/>
    </xf>
    <xf numFmtId="0" fontId="36" fillId="0" borderId="50" xfId="42" applyFont="1" applyFill="1" applyBorder="1" applyAlignment="1">
      <alignment horizontal="center" vertical="center"/>
    </xf>
    <xf numFmtId="0" fontId="36" fillId="0" borderId="90" xfId="42" applyFont="1" applyFill="1" applyBorder="1" applyAlignment="1">
      <alignment horizontal="center" vertical="center"/>
    </xf>
    <xf numFmtId="0" fontId="36" fillId="0" borderId="91" xfId="42" applyFont="1" applyFill="1" applyBorder="1" applyAlignment="1">
      <alignment horizontal="left" vertical="center" wrapText="1"/>
    </xf>
    <xf numFmtId="0" fontId="36" fillId="0" borderId="45" xfId="42" applyFont="1" applyFill="1" applyBorder="1" applyAlignment="1">
      <alignment horizontal="left" vertical="center" wrapText="1"/>
    </xf>
    <xf numFmtId="0" fontId="36" fillId="0" borderId="89" xfId="42" applyFont="1" applyFill="1" applyBorder="1" applyAlignment="1">
      <alignment horizontal="left" vertical="center" wrapText="1"/>
    </xf>
    <xf numFmtId="0" fontId="36" fillId="0" borderId="82" xfId="42" applyFont="1" applyFill="1" applyBorder="1" applyAlignment="1">
      <alignment horizontal="left" vertical="center" wrapText="1"/>
    </xf>
    <xf numFmtId="0" fontId="36" fillId="0" borderId="40" xfId="42" applyFont="1" applyFill="1" applyBorder="1" applyAlignment="1">
      <alignment horizontal="left" vertical="center" wrapText="1"/>
    </xf>
    <xf numFmtId="0" fontId="36" fillId="0" borderId="44" xfId="42" applyFont="1" applyFill="1" applyBorder="1" applyAlignment="1">
      <alignment horizontal="left" vertical="center" wrapText="1"/>
    </xf>
    <xf numFmtId="0" fontId="36" fillId="0" borderId="92" xfId="42" applyFont="1" applyFill="1" applyBorder="1" applyAlignment="1">
      <alignment horizontal="left" vertical="center" wrapText="1"/>
    </xf>
    <xf numFmtId="0" fontId="36" fillId="0" borderId="50" xfId="42" applyFont="1" applyFill="1" applyBorder="1" applyAlignment="1">
      <alignment horizontal="left" vertical="center" wrapText="1"/>
    </xf>
    <xf numFmtId="0" fontId="36" fillId="0" borderId="90" xfId="42" applyFont="1" applyFill="1" applyBorder="1" applyAlignment="1">
      <alignment horizontal="left" vertical="center" wrapText="1"/>
    </xf>
    <xf numFmtId="0" fontId="36" fillId="0" borderId="93" xfId="42" applyFont="1" applyFill="1" applyBorder="1" applyAlignment="1">
      <alignment horizontal="center" vertical="center" textRotation="255" shrinkToFit="1"/>
    </xf>
    <xf numFmtId="0" fontId="36" fillId="0" borderId="94" xfId="42" applyFont="1" applyFill="1" applyBorder="1" applyAlignment="1">
      <alignment horizontal="center" vertical="center" textRotation="255" shrinkToFit="1"/>
    </xf>
    <xf numFmtId="0" fontId="36" fillId="0" borderId="95" xfId="42" applyFont="1" applyFill="1" applyBorder="1" applyAlignment="1">
      <alignment horizontal="center" vertical="center" textRotation="255" shrinkToFit="1"/>
    </xf>
    <xf numFmtId="0" fontId="41" fillId="0" borderId="46" xfId="42" applyFont="1" applyFill="1" applyBorder="1" applyAlignment="1">
      <alignment horizontal="center" vertical="center" textRotation="255"/>
    </xf>
    <xf numFmtId="0" fontId="41" fillId="0" borderId="48" xfId="42" applyFont="1" applyFill="1" applyBorder="1" applyAlignment="1">
      <alignment horizontal="center" vertical="center" textRotation="255"/>
    </xf>
    <xf numFmtId="0" fontId="41" fillId="0" borderId="51" xfId="42" applyFont="1" applyFill="1" applyBorder="1" applyAlignment="1">
      <alignment horizontal="center" vertical="center" textRotation="255"/>
    </xf>
    <xf numFmtId="0" fontId="41" fillId="0" borderId="25" xfId="42" applyFont="1" applyFill="1" applyBorder="1" applyAlignment="1">
      <alignment horizontal="center" vertical="center" textRotation="255"/>
    </xf>
    <xf numFmtId="0" fontId="41" fillId="0" borderId="13" xfId="42" applyFont="1" applyFill="1" applyBorder="1" applyAlignment="1">
      <alignment horizontal="center" vertical="center" textRotation="255"/>
    </xf>
    <xf numFmtId="0" fontId="41" fillId="0" borderId="23" xfId="42" applyFont="1" applyFill="1" applyBorder="1" applyAlignment="1">
      <alignment horizontal="center" vertical="center" textRotation="255"/>
    </xf>
    <xf numFmtId="0" fontId="0" fillId="0" borderId="40" xfId="42" applyFont="1" applyFill="1" applyBorder="1" applyAlignment="1">
      <alignment horizontal="left" vertical="center" wrapText="1"/>
    </xf>
    <xf numFmtId="0" fontId="0" fillId="0" borderId="40" xfId="42" applyFont="1" applyFill="1" applyBorder="1" applyAlignment="1">
      <alignment horizontal="center" vertical="center" wrapText="1"/>
    </xf>
    <xf numFmtId="0" fontId="10" fillId="0" borderId="17" xfId="42" applyFont="1" applyFill="1" applyBorder="1" applyAlignment="1">
      <alignment horizontal="center" vertical="center"/>
    </xf>
    <xf numFmtId="0" fontId="10" fillId="0" borderId="0" xfId="42" applyFont="1" applyFill="1" applyAlignment="1">
      <alignment horizontal="center" vertical="center"/>
    </xf>
    <xf numFmtId="0" fontId="0" fillId="0" borderId="0" xfId="42" applyFont="1" applyBorder="1" applyAlignment="1">
      <alignment horizontal="center" vertical="center" wrapText="1"/>
    </xf>
    <xf numFmtId="0" fontId="39" fillId="0" borderId="40" xfId="42" applyFont="1" applyFill="1" applyBorder="1" applyAlignment="1">
      <alignment horizontal="center" vertical="center" wrapText="1"/>
    </xf>
    <xf numFmtId="14" fontId="13" fillId="31" borderId="0" xfId="42" applyNumberFormat="1" applyFont="1" applyFill="1" applyBorder="1" applyAlignment="1">
      <alignment horizontal="center" vertical="center" wrapText="1"/>
    </xf>
    <xf numFmtId="14" fontId="13" fillId="31" borderId="0" xfId="42" applyNumberFormat="1" applyFont="1" applyFill="1" applyBorder="1" applyAlignment="1">
      <alignment horizontal="left" vertical="center" wrapText="1"/>
    </xf>
    <xf numFmtId="0" fontId="45" fillId="0" borderId="0" xfId="47" applyFont="1" applyBorder="1" applyAlignment="1">
      <alignment horizontal="center" vertical="center"/>
    </xf>
    <xf numFmtId="0" fontId="45" fillId="0" borderId="10" xfId="47" applyFont="1" applyBorder="1" applyAlignment="1">
      <alignment horizontal="center" vertical="center"/>
    </xf>
    <xf numFmtId="0" fontId="39" fillId="0" borderId="0" xfId="51" applyFont="1" applyFill="1" applyAlignment="1">
      <alignment horizontal="center" vertical="center"/>
    </xf>
    <xf numFmtId="0" fontId="40" fillId="0" borderId="12" xfId="42" applyFont="1" applyFill="1" applyBorder="1" applyAlignment="1">
      <alignment horizontal="center" vertical="center" wrapText="1"/>
    </xf>
    <xf numFmtId="0" fontId="40" fillId="0" borderId="24" xfId="42" applyFont="1" applyFill="1" applyBorder="1" applyAlignment="1">
      <alignment horizontal="center" vertical="center" wrapText="1"/>
    </xf>
    <xf numFmtId="0" fontId="40" fillId="0" borderId="25" xfId="42" applyFont="1" applyFill="1" applyBorder="1" applyAlignment="1">
      <alignment horizontal="center" vertical="center" wrapText="1"/>
    </xf>
    <xf numFmtId="0" fontId="40" fillId="0" borderId="27" xfId="42" applyFont="1" applyFill="1" applyBorder="1" applyAlignment="1">
      <alignment horizontal="center" vertical="center" wrapText="1"/>
    </xf>
    <xf numFmtId="0" fontId="40" fillId="0" borderId="0" xfId="42" applyFont="1" applyFill="1" applyBorder="1" applyAlignment="1">
      <alignment horizontal="center" vertical="center" wrapText="1"/>
    </xf>
    <xf numFmtId="0" fontId="40" fillId="0" borderId="13" xfId="42" applyFont="1" applyFill="1" applyBorder="1" applyAlignment="1">
      <alignment horizontal="center" vertical="center" wrapText="1"/>
    </xf>
    <xf numFmtId="0" fontId="40" fillId="0" borderId="61" xfId="42" applyFont="1" applyFill="1" applyBorder="1" applyAlignment="1">
      <alignment horizontal="center" vertical="center" wrapText="1"/>
    </xf>
    <xf numFmtId="0" fontId="40" fillId="0" borderId="19" xfId="42" applyFont="1" applyFill="1" applyBorder="1" applyAlignment="1">
      <alignment horizontal="center" vertical="center" wrapText="1"/>
    </xf>
    <xf numFmtId="0" fontId="40" fillId="0" borderId="23" xfId="42" applyFont="1" applyFill="1" applyBorder="1" applyAlignment="1">
      <alignment horizontal="center" vertical="center" wrapText="1"/>
    </xf>
    <xf numFmtId="0" fontId="39" fillId="0" borderId="12" xfId="42" applyFont="1" applyBorder="1" applyAlignment="1">
      <alignment horizontal="left" vertical="top" wrapText="1"/>
    </xf>
    <xf numFmtId="0" fontId="39" fillId="0" borderId="24" xfId="42" applyFont="1" applyBorder="1" applyAlignment="1">
      <alignment horizontal="left" vertical="top" wrapText="1"/>
    </xf>
    <xf numFmtId="0" fontId="39" fillId="0" borderId="25" xfId="42" applyFont="1" applyBorder="1" applyAlignment="1">
      <alignment horizontal="left" vertical="top" wrapText="1"/>
    </xf>
    <xf numFmtId="0" fontId="39" fillId="0" borderId="27" xfId="42" applyFont="1" applyBorder="1" applyAlignment="1">
      <alignment horizontal="left" vertical="top" wrapText="1"/>
    </xf>
    <xf numFmtId="0" fontId="39" fillId="0" borderId="0" xfId="42" applyFont="1" applyBorder="1" applyAlignment="1">
      <alignment horizontal="left" vertical="top" wrapText="1"/>
    </xf>
    <xf numFmtId="0" fontId="39" fillId="0" borderId="13" xfId="42" applyFont="1" applyBorder="1" applyAlignment="1">
      <alignment horizontal="left" vertical="top" wrapText="1"/>
    </xf>
    <xf numFmtId="0" fontId="39" fillId="0" borderId="61" xfId="42" applyFont="1" applyBorder="1" applyAlignment="1">
      <alignment horizontal="left" vertical="top" wrapText="1"/>
    </xf>
    <xf numFmtId="0" fontId="39" fillId="0" borderId="19" xfId="42" applyFont="1" applyBorder="1" applyAlignment="1">
      <alignment horizontal="left" vertical="top" wrapText="1"/>
    </xf>
    <xf numFmtId="0" fontId="39" fillId="0" borderId="23" xfId="42" applyFont="1" applyBorder="1" applyAlignment="1">
      <alignment horizontal="left" vertical="top" wrapText="1"/>
    </xf>
    <xf numFmtId="0" fontId="43" fillId="0" borderId="17" xfId="42" applyFont="1" applyBorder="1" applyAlignment="1">
      <alignment horizontal="left" vertical="center" wrapText="1"/>
    </xf>
    <xf numFmtId="0" fontId="46" fillId="28" borderId="44" xfId="42" applyFont="1" applyFill="1" applyBorder="1" applyAlignment="1">
      <alignment horizontal="center" vertical="center"/>
    </xf>
    <xf numFmtId="0" fontId="45" fillId="0" borderId="40" xfId="47" applyFont="1" applyBorder="1" applyAlignment="1">
      <alignment horizontal="center" vertical="center" wrapText="1"/>
    </xf>
    <xf numFmtId="0" fontId="36" fillId="0" borderId="0" xfId="42" applyFont="1" applyBorder="1" applyAlignment="1">
      <alignment horizontal="left" vertical="top" wrapText="1"/>
    </xf>
    <xf numFmtId="0" fontId="36" fillId="0" borderId="39" xfId="42" applyFont="1" applyBorder="1" applyAlignment="1">
      <alignment horizontal="center" vertical="center"/>
    </xf>
    <xf numFmtId="0" fontId="36" fillId="0" borderId="119"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20" xfId="0" applyFont="1" applyFill="1" applyBorder="1" applyAlignment="1">
      <alignment horizontal="left" vertical="center" wrapText="1"/>
    </xf>
    <xf numFmtId="0" fontId="36" fillId="0" borderId="150" xfId="51" applyFont="1" applyFill="1" applyBorder="1" applyAlignment="1">
      <alignment horizontal="center" vertical="center" shrinkToFit="1"/>
    </xf>
    <xf numFmtId="0" fontId="36" fillId="0" borderId="151" xfId="51" applyFont="1" applyFill="1" applyBorder="1" applyAlignment="1">
      <alignment horizontal="center" vertical="center" shrinkToFit="1"/>
    </xf>
    <xf numFmtId="0" fontId="40" fillId="0" borderId="12" xfId="42" applyNumberFormat="1" applyFont="1" applyFill="1" applyBorder="1" applyAlignment="1">
      <alignment horizontal="center" vertical="center"/>
    </xf>
    <xf numFmtId="0" fontId="40" fillId="0" borderId="25" xfId="42" applyNumberFormat="1" applyFont="1" applyFill="1" applyBorder="1" applyAlignment="1">
      <alignment horizontal="center" vertical="center"/>
    </xf>
    <xf numFmtId="0" fontId="40" fillId="0" borderId="61" xfId="42" applyNumberFormat="1" applyFont="1" applyFill="1" applyBorder="1" applyAlignment="1">
      <alignment horizontal="center" vertical="center"/>
    </xf>
    <xf numFmtId="0" fontId="40" fillId="0" borderId="23" xfId="42" applyNumberFormat="1" applyFont="1" applyFill="1" applyBorder="1" applyAlignment="1">
      <alignment horizontal="center" vertical="center"/>
    </xf>
    <xf numFmtId="0" fontId="39" fillId="0" borderId="109" xfId="42" applyNumberFormat="1" applyFont="1" applyBorder="1" applyAlignment="1">
      <alignment horizontal="center" vertical="center"/>
    </xf>
    <xf numFmtId="0" fontId="39" fillId="0" borderId="108" xfId="42" applyNumberFormat="1" applyFont="1" applyBorder="1" applyAlignment="1">
      <alignment horizontal="center" vertical="center"/>
    </xf>
    <xf numFmtId="0" fontId="10" fillId="0" borderId="0" xfId="51" applyFont="1" applyFill="1" applyBorder="1" applyAlignment="1">
      <alignment horizontal="center" vertical="top"/>
    </xf>
    <xf numFmtId="0" fontId="10" fillId="0" borderId="10" xfId="51" applyFont="1" applyFill="1" applyBorder="1" applyAlignment="1">
      <alignment horizontal="center" vertical="top"/>
    </xf>
    <xf numFmtId="0" fontId="39" fillId="0" borderId="0" xfId="51" applyFont="1" applyFill="1" applyBorder="1" applyAlignment="1">
      <alignment horizontal="left" vertical="center" shrinkToFit="1"/>
    </xf>
    <xf numFmtId="0" fontId="39" fillId="0" borderId="113" xfId="51" applyFont="1" applyFill="1" applyBorder="1" applyAlignment="1">
      <alignment horizontal="center" vertical="center"/>
    </xf>
    <xf numFmtId="0" fontId="39" fillId="0" borderId="152" xfId="51" applyFont="1" applyFill="1" applyBorder="1" applyAlignment="1">
      <alignment horizontal="center" vertical="center"/>
    </xf>
    <xf numFmtId="0" fontId="39" fillId="0" borderId="44" xfId="51" applyFont="1" applyFill="1" applyBorder="1" applyAlignment="1">
      <alignment horizontal="center" vertical="center"/>
    </xf>
    <xf numFmtId="0" fontId="36" fillId="0" borderId="17" xfId="42" applyFont="1" applyFill="1" applyBorder="1" applyAlignment="1">
      <alignment horizontal="left" vertical="center"/>
    </xf>
    <xf numFmtId="0" fontId="36" fillId="0" borderId="18" xfId="42" applyFont="1" applyFill="1" applyBorder="1" applyAlignment="1">
      <alignment horizontal="left" vertical="center"/>
    </xf>
    <xf numFmtId="0" fontId="36" fillId="0" borderId="20" xfId="42" applyFont="1" applyFill="1" applyBorder="1" applyAlignment="1">
      <alignment horizontal="left" vertical="center"/>
    </xf>
    <xf numFmtId="0" fontId="36" fillId="0" borderId="10" xfId="42" applyFont="1" applyFill="1" applyBorder="1" applyAlignment="1">
      <alignment horizontal="left" vertical="center"/>
    </xf>
    <xf numFmtId="0" fontId="36" fillId="0" borderId="16" xfId="42" applyFont="1" applyFill="1" applyBorder="1" applyAlignment="1">
      <alignment horizontal="left" vertical="center"/>
    </xf>
    <xf numFmtId="0" fontId="45" fillId="0" borderId="40" xfId="47" applyFont="1" applyBorder="1" applyAlignment="1">
      <alignment horizontal="center" vertical="center"/>
    </xf>
    <xf numFmtId="49" fontId="0" fillId="0" borderId="0" xfId="42" applyNumberFormat="1" applyFont="1" applyFill="1" applyAlignment="1">
      <alignment horizontal="center" vertical="center"/>
    </xf>
    <xf numFmtId="49" fontId="10" fillId="0" borderId="0" xfId="42" applyNumberFormat="1" applyFont="1" applyFill="1" applyAlignment="1">
      <alignment horizontal="center" vertical="center"/>
    </xf>
    <xf numFmtId="49" fontId="36" fillId="0" borderId="18" xfId="42" applyNumberFormat="1" applyFont="1" applyFill="1" applyBorder="1" applyAlignment="1">
      <alignment horizontal="center" vertical="center"/>
    </xf>
    <xf numFmtId="0" fontId="36" fillId="0" borderId="84" xfId="42" applyFont="1" applyFill="1" applyBorder="1" applyAlignment="1">
      <alignment horizontal="left" vertical="center" wrapText="1"/>
    </xf>
    <xf numFmtId="0" fontId="36" fillId="0" borderId="36" xfId="42" applyFont="1" applyFill="1" applyBorder="1" applyAlignment="1">
      <alignment horizontal="left" vertical="center" wrapText="1"/>
    </xf>
    <xf numFmtId="0" fontId="36" fillId="0" borderId="37" xfId="42" applyFont="1" applyFill="1" applyBorder="1" applyAlignment="1">
      <alignment horizontal="left" vertical="center" wrapText="1"/>
    </xf>
    <xf numFmtId="0" fontId="36" fillId="0" borderId="73" xfId="42" applyFont="1" applyFill="1" applyBorder="1" applyAlignment="1">
      <alignment horizontal="left" vertical="center" wrapText="1"/>
    </xf>
    <xf numFmtId="0" fontId="36" fillId="0" borderId="18" xfId="42" applyFont="1" applyFill="1" applyBorder="1" applyAlignment="1">
      <alignment horizontal="left" vertical="center" wrapText="1"/>
    </xf>
    <xf numFmtId="0" fontId="36" fillId="0" borderId="69" xfId="42" applyFont="1" applyFill="1" applyBorder="1" applyAlignment="1">
      <alignment horizontal="left" vertical="center" wrapText="1"/>
    </xf>
    <xf numFmtId="0" fontId="36" fillId="0" borderId="96" xfId="42" applyFont="1" applyFill="1" applyBorder="1" applyAlignment="1">
      <alignment horizontal="left" vertical="center" wrapText="1"/>
    </xf>
    <xf numFmtId="0" fontId="45" fillId="0" borderId="144" xfId="47" applyFont="1" applyBorder="1" applyAlignment="1">
      <alignment horizontal="center" vertical="center"/>
    </xf>
    <xf numFmtId="0" fontId="45" fillId="0" borderId="145" xfId="47" applyFont="1" applyBorder="1" applyAlignment="1">
      <alignment horizontal="center" vertical="center"/>
    </xf>
    <xf numFmtId="0" fontId="45" fillId="0" borderId="146" xfId="47" applyFont="1" applyBorder="1" applyAlignment="1">
      <alignment horizontal="center" vertical="center"/>
    </xf>
    <xf numFmtId="0" fontId="10" fillId="0" borderId="24" xfId="42" applyFont="1" applyBorder="1" applyAlignment="1">
      <alignment horizontal="center" vertical="center"/>
    </xf>
    <xf numFmtId="0" fontId="10" fillId="0" borderId="19" xfId="42" applyFont="1" applyBorder="1" applyAlignment="1">
      <alignment horizontal="center" vertical="center"/>
    </xf>
    <xf numFmtId="0" fontId="0" fillId="0" borderId="40" xfId="42" applyNumberFormat="1" applyFont="1" applyFill="1" applyBorder="1" applyAlignment="1">
      <alignment horizontal="center" vertical="center"/>
    </xf>
    <xf numFmtId="0" fontId="10" fillId="0" borderId="40" xfId="42" applyNumberFormat="1" applyFont="1" applyFill="1" applyBorder="1" applyAlignment="1">
      <alignment horizontal="center" vertical="center"/>
    </xf>
    <xf numFmtId="0" fontId="0" fillId="0" borderId="40" xfId="42" applyFont="1" applyFill="1" applyBorder="1" applyAlignment="1">
      <alignment horizontal="center" vertical="center"/>
    </xf>
    <xf numFmtId="0" fontId="36" fillId="0" borderId="158" xfId="42" applyFont="1" applyFill="1" applyBorder="1" applyAlignment="1">
      <alignment horizontal="left" vertical="center" wrapText="1"/>
    </xf>
    <xf numFmtId="0" fontId="36" fillId="0" borderId="157" xfId="42" applyFont="1" applyFill="1" applyBorder="1" applyAlignment="1">
      <alignment horizontal="left" vertical="center" wrapText="1"/>
    </xf>
    <xf numFmtId="0" fontId="36" fillId="0" borderId="160" xfId="42" applyFont="1" applyFill="1" applyBorder="1" applyAlignment="1">
      <alignment horizontal="left" vertical="center" wrapText="1"/>
    </xf>
    <xf numFmtId="0" fontId="36" fillId="0" borderId="20" xfId="42" applyFont="1" applyFill="1" applyBorder="1" applyAlignment="1">
      <alignment horizontal="left" vertical="center" wrapText="1"/>
    </xf>
    <xf numFmtId="0" fontId="36" fillId="0" borderId="10" xfId="42" applyFont="1" applyFill="1" applyBorder="1" applyAlignment="1">
      <alignment horizontal="left" vertical="center" wrapText="1"/>
    </xf>
    <xf numFmtId="0" fontId="36" fillId="0" borderId="16" xfId="42" applyFont="1" applyFill="1" applyBorder="1" applyAlignment="1">
      <alignment horizontal="left" vertical="center" wrapText="1"/>
    </xf>
    <xf numFmtId="0" fontId="40" fillId="0" borderId="12" xfId="42" applyFont="1" applyFill="1" applyBorder="1" applyAlignment="1">
      <alignment horizontal="center" vertical="center"/>
    </xf>
    <xf numFmtId="0" fontId="40" fillId="0" borderId="24" xfId="42" applyFont="1" applyFill="1" applyBorder="1" applyAlignment="1">
      <alignment horizontal="center" vertical="center"/>
    </xf>
    <xf numFmtId="0" fontId="40" fillId="0" borderId="25" xfId="42" applyFont="1" applyFill="1" applyBorder="1" applyAlignment="1">
      <alignment horizontal="center" vertical="center"/>
    </xf>
    <xf numFmtId="0" fontId="40" fillId="0" borderId="27" xfId="42" applyFont="1" applyFill="1" applyBorder="1" applyAlignment="1">
      <alignment horizontal="center" vertical="center"/>
    </xf>
    <xf numFmtId="0" fontId="40" fillId="0" borderId="13" xfId="42" applyFont="1" applyFill="1" applyBorder="1" applyAlignment="1">
      <alignment horizontal="center" vertical="center"/>
    </xf>
    <xf numFmtId="0" fontId="40" fillId="0" borderId="61" xfId="42" applyFont="1" applyFill="1" applyBorder="1" applyAlignment="1">
      <alignment horizontal="center" vertical="center"/>
    </xf>
    <xf numFmtId="0" fontId="40" fillId="0" borderId="19" xfId="42" applyFont="1" applyFill="1" applyBorder="1" applyAlignment="1">
      <alignment horizontal="center" vertical="center"/>
    </xf>
    <xf numFmtId="0" fontId="40" fillId="0" borderId="23" xfId="42" applyFont="1" applyFill="1" applyBorder="1" applyAlignment="1">
      <alignment horizontal="center" vertical="center"/>
    </xf>
    <xf numFmtId="0" fontId="36" fillId="0" borderId="27" xfId="51" applyNumberFormat="1" applyFont="1" applyFill="1" applyBorder="1" applyAlignment="1">
      <alignment horizontal="left" vertical="center" wrapText="1"/>
    </xf>
    <xf numFmtId="0" fontId="36" fillId="0" borderId="0" xfId="51" applyNumberFormat="1" applyFont="1" applyFill="1" applyBorder="1" applyAlignment="1">
      <alignment horizontal="left" vertical="center"/>
    </xf>
    <xf numFmtId="0" fontId="36" fillId="0" borderId="120" xfId="51" applyNumberFormat="1" applyFont="1" applyFill="1" applyBorder="1" applyAlignment="1">
      <alignment horizontal="left" vertical="center"/>
    </xf>
    <xf numFmtId="0" fontId="36" fillId="0" borderId="27" xfId="51" applyNumberFormat="1" applyFont="1" applyFill="1" applyBorder="1" applyAlignment="1">
      <alignment horizontal="left" vertical="center"/>
    </xf>
    <xf numFmtId="0" fontId="39" fillId="0" borderId="113" xfId="51" applyFont="1" applyFill="1" applyBorder="1" applyAlignment="1">
      <alignment horizontal="center" vertical="center" shrinkToFit="1"/>
    </xf>
    <xf numFmtId="0" fontId="39" fillId="0" borderId="40" xfId="51" applyFont="1" applyFill="1" applyBorder="1" applyAlignment="1">
      <alignment horizontal="center" vertical="center" shrinkToFit="1"/>
    </xf>
    <xf numFmtId="0" fontId="36" fillId="0" borderId="17" xfId="42" applyFont="1" applyBorder="1" applyAlignment="1">
      <alignment horizontal="center" vertical="center" wrapText="1"/>
    </xf>
    <xf numFmtId="0" fontId="39" fillId="0" borderId="0" xfId="51" applyFont="1" applyFill="1" applyBorder="1" applyAlignment="1">
      <alignment horizontal="left" vertical="center"/>
    </xf>
    <xf numFmtId="0" fontId="36" fillId="0" borderId="40" xfId="42" applyFont="1" applyFill="1" applyBorder="1" applyAlignment="1">
      <alignment horizontal="left" vertical="center"/>
    </xf>
    <xf numFmtId="0" fontId="36" fillId="0" borderId="59" xfId="42" applyFont="1" applyFill="1" applyBorder="1" applyAlignment="1">
      <alignment horizontal="left" vertical="center"/>
    </xf>
    <xf numFmtId="0" fontId="46" fillId="28" borderId="44" xfId="42" applyFont="1" applyFill="1" applyBorder="1" applyAlignment="1">
      <alignment horizontal="center" vertical="center" wrapText="1"/>
    </xf>
    <xf numFmtId="0" fontId="39" fillId="0" borderId="0" xfId="51" applyFont="1" applyFill="1" applyAlignment="1">
      <alignment horizontal="left" vertical="center"/>
    </xf>
    <xf numFmtId="0" fontId="36" fillId="0" borderId="93" xfId="42" applyFont="1" applyFill="1" applyBorder="1" applyAlignment="1">
      <alignment horizontal="center" vertical="center" textRotation="255"/>
    </xf>
    <xf numFmtId="0" fontId="36" fillId="0" borderId="94" xfId="42" applyFont="1" applyFill="1" applyBorder="1" applyAlignment="1">
      <alignment horizontal="center" vertical="center" textRotation="255"/>
    </xf>
    <xf numFmtId="0" fontId="36" fillId="0" borderId="95" xfId="42" applyFont="1" applyFill="1" applyBorder="1" applyAlignment="1">
      <alignment horizontal="center" vertical="center" textRotation="255"/>
    </xf>
    <xf numFmtId="0" fontId="36" fillId="0" borderId="14" xfId="42" applyFont="1" applyFill="1" applyBorder="1" applyAlignment="1">
      <alignment horizontal="left" vertical="center" wrapText="1"/>
    </xf>
    <xf numFmtId="0" fontId="36" fillId="0" borderId="153" xfId="42" applyFont="1" applyFill="1" applyBorder="1" applyAlignment="1">
      <alignment horizontal="left" vertical="center" wrapText="1"/>
    </xf>
    <xf numFmtId="0" fontId="36" fillId="0" borderId="104" xfId="42" applyFont="1" applyFill="1" applyBorder="1" applyAlignment="1">
      <alignment horizontal="left" vertical="center"/>
    </xf>
    <xf numFmtId="0" fontId="36" fillId="0" borderId="24" xfId="42" applyFont="1" applyFill="1" applyBorder="1" applyAlignment="1">
      <alignment horizontal="left" vertical="center"/>
    </xf>
    <xf numFmtId="0" fontId="36" fillId="0" borderId="88" xfId="42" applyFont="1" applyFill="1" applyBorder="1" applyAlignment="1">
      <alignment horizontal="left" vertical="center"/>
    </xf>
    <xf numFmtId="0" fontId="36" fillId="0" borderId="67" xfId="42" applyFont="1" applyFill="1" applyBorder="1" applyAlignment="1">
      <alignment horizontal="left" vertical="center"/>
    </xf>
    <xf numFmtId="0" fontId="36" fillId="0" borderId="73" xfId="42" applyFont="1" applyFill="1" applyBorder="1" applyAlignment="1">
      <alignment horizontal="left" vertical="center"/>
    </xf>
    <xf numFmtId="0" fontId="36" fillId="0" borderId="85" xfId="42" applyFont="1" applyFill="1" applyBorder="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桁区切り 2 2" xfId="46"/>
    <cellStyle name="桁区切り 2 3" xfId="48"/>
    <cellStyle name="桁区切り 2 4" xfId="50"/>
    <cellStyle name="桁区切り 2 5"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標準 3 3" xfId="47"/>
    <cellStyle name="標準 3 4" xfId="49"/>
    <cellStyle name="標準 3 5" xfId="51"/>
    <cellStyle name="標準 4" xfId="53"/>
    <cellStyle name="標準 5" xfId="54"/>
    <cellStyle name="標準 6" xfId="55"/>
    <cellStyle name="標準 7" xfId="56"/>
    <cellStyle name="良い" xfId="41" builtinId="26" customBuiltin="1"/>
  </cellStyles>
  <dxfs count="98">
    <dxf>
      <font>
        <color theme="0"/>
      </font>
      <fill>
        <patternFill>
          <bgColor rgb="FF00B0F0"/>
        </patternFill>
      </fill>
    </dxf>
    <dxf>
      <fill>
        <patternFill>
          <bgColor rgb="FFFFC000"/>
        </patternFill>
      </fill>
    </dxf>
    <dxf>
      <font>
        <color theme="0"/>
      </font>
      <fill>
        <patternFill>
          <bgColor theme="0"/>
        </patternFill>
      </fill>
      <border>
        <left/>
        <right/>
        <bottom/>
        <vertical/>
        <horizontal/>
      </border>
    </dxf>
    <dxf>
      <fill>
        <patternFill>
          <bgColor theme="0"/>
        </patternFill>
      </fill>
    </dxf>
    <dxf>
      <font>
        <color theme="0"/>
      </font>
    </dxf>
    <dxf>
      <font>
        <color theme="0"/>
      </font>
    </dxf>
    <dxf>
      <font>
        <color auto="1"/>
      </font>
      <fill>
        <patternFill>
          <bgColor rgb="FFFFFFCC"/>
        </patternFill>
      </fill>
    </dxf>
    <dxf>
      <font>
        <color rgb="FFFFFFCC"/>
      </font>
    </dxf>
    <dxf>
      <fill>
        <patternFill>
          <bgColor rgb="FFFFFFCC"/>
        </patternFill>
      </fill>
    </dxf>
    <dxf>
      <fill>
        <patternFill>
          <bgColor rgb="FFFFFFCC"/>
        </patternFill>
      </fill>
    </dxf>
    <dxf>
      <font>
        <color auto="1"/>
      </font>
      <fill>
        <patternFill>
          <bgColor rgb="FFFFFF00"/>
        </patternFill>
      </fill>
    </dxf>
    <dxf>
      <font>
        <color theme="0"/>
      </font>
    </dxf>
    <dxf>
      <font>
        <color theme="0"/>
      </font>
    </dxf>
    <dxf>
      <fill>
        <patternFill>
          <bgColor rgb="FFFFFFCC"/>
        </patternFill>
      </fill>
    </dxf>
    <dxf>
      <font>
        <color theme="0"/>
      </font>
    </dxf>
    <dxf>
      <font>
        <color theme="0"/>
      </font>
      <border>
        <bottom/>
        <vertical/>
        <horizontal/>
      </border>
    </dxf>
    <dxf>
      <fill>
        <patternFill>
          <bgColor rgb="FFFFFFCC"/>
        </patternFill>
      </fill>
    </dxf>
    <dxf>
      <font>
        <color theme="0"/>
      </font>
    </dxf>
    <dxf>
      <fill>
        <patternFill>
          <bgColor rgb="FFFFFFCC"/>
        </patternFill>
      </fill>
    </dxf>
    <dxf>
      <fill>
        <patternFill>
          <bgColor rgb="FFFFFF00"/>
        </patternFill>
      </fill>
    </dxf>
    <dxf>
      <font>
        <color theme="0"/>
      </font>
    </dxf>
    <dxf>
      <fill>
        <patternFill>
          <bgColor rgb="FFFFFFCC"/>
        </patternFill>
      </fill>
    </dxf>
    <dxf>
      <font>
        <color auto="1"/>
      </font>
      <fill>
        <patternFill>
          <bgColor rgb="FFFFFFCC"/>
        </patternFill>
      </fill>
    </dxf>
    <dxf>
      <font>
        <color theme="0"/>
      </font>
    </dxf>
    <dxf>
      <font>
        <color theme="0"/>
      </font>
    </dxf>
    <dxf>
      <fill>
        <patternFill>
          <bgColor rgb="FFFFFF00"/>
        </patternFill>
      </fill>
    </dxf>
    <dxf>
      <fill>
        <patternFill>
          <bgColor rgb="FFFFFF00"/>
        </patternFill>
      </fill>
    </dxf>
    <dxf>
      <fill>
        <patternFill>
          <bgColor rgb="FFFFFF00"/>
        </patternFill>
      </fill>
    </dxf>
    <dxf>
      <font>
        <color theme="0"/>
      </font>
    </dxf>
    <dxf>
      <font>
        <color theme="0"/>
      </font>
      <fill>
        <patternFill>
          <bgColor theme="0"/>
        </patternFill>
      </fill>
      <border>
        <bottom/>
        <vertical/>
        <horizontal/>
      </border>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CCCC"/>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ont>
        <color rgb="FFFFFFCC"/>
      </font>
    </dxf>
    <dxf>
      <fill>
        <patternFill>
          <bgColor theme="1"/>
        </patternFill>
      </fill>
    </dxf>
    <dxf>
      <font>
        <color theme="0"/>
      </font>
      <border>
        <top/>
        <bottom/>
        <vertical/>
        <horizontal/>
      </border>
    </dxf>
    <dxf>
      <fill>
        <patternFill>
          <bgColor rgb="FFFFFFCC"/>
        </patternFill>
      </fill>
    </dxf>
    <dxf>
      <fill>
        <patternFill>
          <bgColor rgb="FFFFFFCC"/>
        </patternFill>
      </fill>
    </dxf>
    <dxf>
      <font>
        <color theme="0"/>
      </font>
      <border>
        <top/>
        <bottom/>
        <vertical/>
        <horizontal/>
      </border>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1"/>
        </patternFill>
      </fill>
    </dxf>
    <dxf>
      <font>
        <color theme="1"/>
      </font>
    </dxf>
    <dxf>
      <font>
        <color theme="0"/>
      </font>
      <fill>
        <patternFill>
          <bgColor theme="0"/>
        </patternFill>
      </fill>
    </dxf>
    <dxf>
      <font>
        <color theme="0"/>
      </font>
      <fill>
        <patternFill>
          <bgColor theme="0"/>
        </patternFill>
      </fill>
      <border>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right/>
        <vertical/>
        <horizontal/>
      </border>
    </dxf>
    <dxf>
      <font>
        <color theme="0"/>
      </font>
      <fill>
        <patternFill>
          <bgColor theme="0"/>
        </patternFill>
      </fill>
      <border>
        <left/>
        <right/>
        <top/>
        <bottom/>
        <vertical/>
        <horizontal/>
      </border>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ont>
        <color theme="0"/>
      </font>
    </dxf>
    <dxf>
      <font>
        <b/>
        <i val="0"/>
        <color auto="1"/>
      </font>
      <fill>
        <patternFill>
          <bgColor rgb="FFFFCCCC"/>
        </patternFill>
      </fill>
    </dxf>
    <dxf>
      <font>
        <b/>
        <i val="0"/>
      </font>
      <fill>
        <patternFill>
          <bgColor rgb="FFCCECFF"/>
        </patternFill>
      </fill>
    </dxf>
    <dxf>
      <fill>
        <patternFill>
          <bgColor rgb="FFCCECFF"/>
        </patternFill>
      </fill>
    </dxf>
    <dxf>
      <fill>
        <patternFill>
          <bgColor rgb="FFFFCCCC"/>
        </patternFill>
      </fill>
    </dxf>
    <dxf>
      <fill>
        <patternFill>
          <bgColor rgb="FFFF0000"/>
        </patternFill>
      </fill>
    </dxf>
    <dxf>
      <font>
        <color theme="0"/>
      </font>
      <fill>
        <patternFill>
          <bgColor theme="0"/>
        </patternFill>
      </fill>
      <border>
        <left/>
        <right/>
        <top/>
        <bottom/>
        <vertical/>
        <horizontal/>
      </border>
    </dxf>
    <dxf>
      <font>
        <color theme="0"/>
      </font>
      <fill>
        <patternFill>
          <bgColor theme="0"/>
        </patternFill>
      </fill>
    </dxf>
    <dxf>
      <font>
        <color theme="0"/>
      </font>
      <border>
        <right/>
        <top/>
        <bottom/>
        <vertical/>
        <horizontal/>
      </border>
    </dxf>
    <dxf>
      <font>
        <color theme="0"/>
      </font>
      <fill>
        <patternFill>
          <bgColor theme="0"/>
        </patternFill>
      </fill>
      <border>
        <left/>
        <right/>
        <top/>
        <vertical/>
        <horizontal/>
      </border>
    </dxf>
    <dxf>
      <font>
        <color theme="0"/>
      </font>
      <fill>
        <patternFill patternType="none">
          <bgColor auto="1"/>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top/>
        <bottom/>
        <vertical/>
        <horizontal/>
      </border>
    </dxf>
    <dxf>
      <font>
        <color theme="0"/>
      </font>
      <fill>
        <patternFill>
          <bgColor theme="0"/>
        </patternFill>
      </fill>
      <border>
        <left/>
        <right/>
        <vertical/>
        <horizontal/>
      </border>
    </dxf>
  </dxfs>
  <tableStyles count="0" defaultTableStyle="TableStyleMedium2" defaultPivotStyle="PivotStyleLight16"/>
  <colors>
    <mruColors>
      <color rgb="FFFFCCCC"/>
      <color rgb="FFCCECFF"/>
      <color rgb="FFFFFFCC"/>
      <color rgb="FFCCFFCC"/>
      <color rgb="FFCCFF99"/>
      <color rgb="FF66CCFF"/>
      <color rgb="FFFFFF99"/>
      <color rgb="FFCCFFFF"/>
      <color rgb="FFFF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149680</xdr:colOff>
      <xdr:row>2</xdr:row>
      <xdr:rowOff>58140</xdr:rowOff>
    </xdr:from>
    <xdr:to>
      <xdr:col>2</xdr:col>
      <xdr:colOff>27215</xdr:colOff>
      <xdr:row>9</xdr:row>
      <xdr:rowOff>72983</xdr:rowOff>
    </xdr:to>
    <xdr:sp macro="" textlink="">
      <xdr:nvSpPr>
        <xdr:cNvPr id="2" name="テキスト ボックス 1"/>
        <xdr:cNvSpPr txBox="1"/>
      </xdr:nvSpPr>
      <xdr:spPr>
        <a:xfrm>
          <a:off x="149680" y="493569"/>
          <a:ext cx="557892" cy="1525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500">
              <a:solidFill>
                <a:schemeClr val="bg1"/>
              </a:solidFill>
            </a:rPr>
            <a:t>削除列</a:t>
          </a:r>
        </a:p>
      </xdr:txBody>
    </xdr:sp>
    <xdr:clientData/>
  </xdr:twoCellAnchor>
  <xdr:twoCellAnchor>
    <xdr:from>
      <xdr:col>16</xdr:col>
      <xdr:colOff>149679</xdr:colOff>
      <xdr:row>2</xdr:row>
      <xdr:rowOff>54435</xdr:rowOff>
    </xdr:from>
    <xdr:to>
      <xdr:col>18</xdr:col>
      <xdr:colOff>27214</xdr:colOff>
      <xdr:row>9</xdr:row>
      <xdr:rowOff>69278</xdr:rowOff>
    </xdr:to>
    <xdr:sp macro="" textlink="">
      <xdr:nvSpPr>
        <xdr:cNvPr id="3" name="テキスト ボックス 2"/>
        <xdr:cNvSpPr txBox="1"/>
      </xdr:nvSpPr>
      <xdr:spPr>
        <a:xfrm>
          <a:off x="4259036" y="489864"/>
          <a:ext cx="557892" cy="1525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500">
              <a:solidFill>
                <a:schemeClr val="bg1"/>
              </a:solidFill>
            </a:rPr>
            <a:t>削除列</a:t>
          </a:r>
        </a:p>
      </xdr:txBody>
    </xdr:sp>
    <xdr:clientData/>
  </xdr:twoCellAnchor>
  <xdr:twoCellAnchor>
    <xdr:from>
      <xdr:col>15</xdr:col>
      <xdr:colOff>194752</xdr:colOff>
      <xdr:row>4</xdr:row>
      <xdr:rowOff>101202</xdr:rowOff>
    </xdr:from>
    <xdr:to>
      <xdr:col>16</xdr:col>
      <xdr:colOff>190500</xdr:colOff>
      <xdr:row>5</xdr:row>
      <xdr:rowOff>101202</xdr:rowOff>
    </xdr:to>
    <xdr:sp macro="" textlink="">
      <xdr:nvSpPr>
        <xdr:cNvPr id="4" name="右矢印 3"/>
        <xdr:cNvSpPr/>
      </xdr:nvSpPr>
      <xdr:spPr bwMode="auto">
        <a:xfrm>
          <a:off x="4059181" y="454988"/>
          <a:ext cx="240676" cy="176893"/>
        </a:xfrm>
        <a:prstGeom prst="rightArrow">
          <a:avLst/>
        </a:prstGeom>
        <a:solidFill>
          <a:srgbClr val="0070C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51027</xdr:colOff>
      <xdr:row>4</xdr:row>
      <xdr:rowOff>110257</xdr:rowOff>
    </xdr:from>
    <xdr:to>
      <xdr:col>3</xdr:col>
      <xdr:colOff>80792</xdr:colOff>
      <xdr:row>5</xdr:row>
      <xdr:rowOff>110258</xdr:rowOff>
    </xdr:to>
    <xdr:sp macro="" textlink="">
      <xdr:nvSpPr>
        <xdr:cNvPr id="5" name="右矢印 4"/>
        <xdr:cNvSpPr/>
      </xdr:nvSpPr>
      <xdr:spPr bwMode="auto">
        <a:xfrm rot="10800000">
          <a:off x="731384" y="464043"/>
          <a:ext cx="274694" cy="176894"/>
        </a:xfrm>
        <a:prstGeom prst="rightArrow">
          <a:avLst/>
        </a:prstGeom>
        <a:solidFill>
          <a:srgbClr val="0070C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27214</xdr:colOff>
      <xdr:row>10</xdr:row>
      <xdr:rowOff>68035</xdr:rowOff>
    </xdr:from>
    <xdr:to>
      <xdr:col>13</xdr:col>
      <xdr:colOff>217714</xdr:colOff>
      <xdr:row>11</xdr:row>
      <xdr:rowOff>81642</xdr:rowOff>
    </xdr:to>
    <xdr:sp macro="" textlink="">
      <xdr:nvSpPr>
        <xdr:cNvPr id="7" name="右矢印 6"/>
        <xdr:cNvSpPr/>
      </xdr:nvSpPr>
      <xdr:spPr bwMode="auto">
        <a:xfrm rot="10800000">
          <a:off x="3429000" y="1755321"/>
          <a:ext cx="190500" cy="190500"/>
        </a:xfrm>
        <a:prstGeom prst="rightArrow">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203736</xdr:colOff>
      <xdr:row>150</xdr:row>
      <xdr:rowOff>57949</xdr:rowOff>
    </xdr:from>
    <xdr:to>
      <xdr:col>54</xdr:col>
      <xdr:colOff>55789</xdr:colOff>
      <xdr:row>152</xdr:row>
      <xdr:rowOff>103910</xdr:rowOff>
    </xdr:to>
    <xdr:sp macro="" textlink="">
      <xdr:nvSpPr>
        <xdr:cNvPr id="2" name="AutoShape 3"/>
        <xdr:cNvSpPr>
          <a:spLocks noChangeArrowheads="1"/>
        </xdr:cNvSpPr>
      </xdr:nvSpPr>
      <xdr:spPr bwMode="auto">
        <a:xfrm>
          <a:off x="203736" y="23731904"/>
          <a:ext cx="16650689" cy="392324"/>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BR33"/>
  <sheetViews>
    <sheetView showGridLines="0" tabSelected="1" view="pageBreakPreview" zoomScale="85" zoomScaleNormal="160" zoomScaleSheetLayoutView="85" workbookViewId="0">
      <pane ySplit="1" topLeftCell="A2" activePane="bottomLeft" state="frozen"/>
      <selection pane="bottomLeft" activeCell="U7" sqref="U7:Y8"/>
    </sheetView>
  </sheetViews>
  <sheetFormatPr defaultColWidth="2.25" defaultRowHeight="13.5" customHeight="1"/>
  <cols>
    <col min="1" max="6" width="3.125" style="75" customWidth="1"/>
    <col min="7" max="14" width="3.125" style="1" customWidth="1"/>
    <col min="15" max="15" width="3.125" style="12" customWidth="1"/>
    <col min="16" max="22" width="3.125" style="75" customWidth="1"/>
    <col min="23" max="29" width="3.125" style="1" customWidth="1"/>
    <col min="30" max="36" width="3.125" style="15" customWidth="1"/>
    <col min="37" max="70" width="0" style="1" hidden="1" customWidth="1"/>
    <col min="71" max="16384" width="2.25" style="1"/>
  </cols>
  <sheetData>
    <row r="1" spans="1:40" ht="30" customHeight="1">
      <c r="A1" s="343" t="s">
        <v>250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row>
    <row r="2" spans="1:40" ht="5.0999999999999996" customHeight="1" thickBot="1">
      <c r="A2" s="308"/>
      <c r="B2" s="308"/>
      <c r="C2" s="308"/>
      <c r="D2" s="308"/>
      <c r="E2" s="308"/>
      <c r="F2" s="308"/>
      <c r="P2" s="308"/>
      <c r="Q2" s="308"/>
      <c r="R2" s="308"/>
      <c r="S2" s="308"/>
      <c r="T2" s="308"/>
      <c r="U2" s="308"/>
      <c r="V2" s="308"/>
    </row>
    <row r="3" spans="1:40" ht="30" customHeight="1" thickBot="1">
      <c r="A3" s="377" t="s">
        <v>105</v>
      </c>
      <c r="B3" s="377"/>
      <c r="C3" s="377"/>
      <c r="D3" s="377"/>
      <c r="E3" s="377"/>
      <c r="F3" s="377"/>
      <c r="G3" s="377"/>
      <c r="H3" s="377"/>
      <c r="I3" s="377"/>
      <c r="J3" s="377"/>
      <c r="K3" s="377"/>
      <c r="L3" s="377"/>
      <c r="M3" s="377"/>
      <c r="N3" s="377"/>
      <c r="O3" s="377"/>
      <c r="P3" s="377"/>
      <c r="Q3" s="377"/>
      <c r="R3" s="377"/>
      <c r="S3" s="377"/>
      <c r="U3" s="344" t="s">
        <v>237</v>
      </c>
      <c r="V3" s="345"/>
      <c r="W3" s="345"/>
      <c r="X3" s="345"/>
      <c r="Y3" s="345"/>
      <c r="Z3" s="345"/>
      <c r="AA3" s="345"/>
      <c r="AB3" s="345"/>
      <c r="AC3" s="345"/>
      <c r="AD3" s="345"/>
      <c r="AE3" s="345"/>
      <c r="AF3" s="345"/>
      <c r="AG3" s="345"/>
      <c r="AH3" s="345"/>
      <c r="AI3" s="346"/>
    </row>
    <row r="4" spans="1:40" ht="24.95" customHeight="1">
      <c r="B4" s="375" t="s">
        <v>124</v>
      </c>
      <c r="C4" s="376"/>
      <c r="D4" s="376"/>
      <c r="E4" s="376"/>
      <c r="F4" s="376"/>
      <c r="G4" s="376"/>
      <c r="H4" s="376"/>
      <c r="I4" s="376"/>
      <c r="J4" s="376"/>
      <c r="K4" s="376"/>
      <c r="L4" s="376"/>
      <c r="M4" s="376"/>
      <c r="N4" s="376"/>
      <c r="O4" s="376"/>
      <c r="P4" s="376"/>
      <c r="Q4" s="376"/>
      <c r="R4" s="376"/>
      <c r="S4" s="27"/>
      <c r="U4" s="375" t="s">
        <v>236</v>
      </c>
      <c r="V4" s="376"/>
      <c r="W4" s="376"/>
      <c r="X4" s="376"/>
      <c r="Y4" s="376"/>
      <c r="Z4" s="376"/>
      <c r="AA4" s="376"/>
      <c r="AB4" s="376"/>
      <c r="AC4" s="376"/>
      <c r="AD4" s="376"/>
      <c r="AE4" s="376"/>
      <c r="AF4" s="376"/>
      <c r="AG4" s="376"/>
      <c r="AH4" s="376"/>
      <c r="AI4" s="376"/>
      <c r="AJ4" s="28"/>
    </row>
    <row r="5" spans="1:40" ht="24.95" customHeight="1">
      <c r="B5" s="376"/>
      <c r="C5" s="376"/>
      <c r="D5" s="376"/>
      <c r="E5" s="376"/>
      <c r="F5" s="376"/>
      <c r="G5" s="376"/>
      <c r="H5" s="376"/>
      <c r="I5" s="376"/>
      <c r="J5" s="376"/>
      <c r="K5" s="376"/>
      <c r="L5" s="376"/>
      <c r="M5" s="376"/>
      <c r="N5" s="376"/>
      <c r="O5" s="376"/>
      <c r="P5" s="376"/>
      <c r="Q5" s="376"/>
      <c r="R5" s="376"/>
      <c r="S5" s="27"/>
      <c r="U5" s="376"/>
      <c r="V5" s="376"/>
      <c r="W5" s="376"/>
      <c r="X5" s="376"/>
      <c r="Y5" s="376"/>
      <c r="Z5" s="376"/>
      <c r="AA5" s="376"/>
      <c r="AB5" s="376"/>
      <c r="AC5" s="376"/>
      <c r="AD5" s="376"/>
      <c r="AE5" s="376"/>
      <c r="AF5" s="376"/>
      <c r="AG5" s="376"/>
      <c r="AH5" s="376"/>
      <c r="AI5" s="376"/>
      <c r="AJ5" s="28"/>
    </row>
    <row r="6" spans="1:40" ht="6" customHeight="1" thickBot="1">
      <c r="A6" s="28"/>
      <c r="B6" s="28"/>
      <c r="C6" s="28"/>
      <c r="D6" s="28"/>
      <c r="E6" s="28"/>
      <c r="F6" s="28"/>
      <c r="G6" s="28"/>
      <c r="H6" s="28"/>
      <c r="I6" s="28"/>
      <c r="J6" s="28"/>
      <c r="K6" s="28"/>
      <c r="L6" s="28"/>
      <c r="M6" s="28"/>
      <c r="N6" s="28"/>
      <c r="O6" s="28"/>
      <c r="P6" s="28"/>
      <c r="Q6" s="28"/>
      <c r="R6" s="28"/>
      <c r="S6" s="27"/>
      <c r="U6" s="28"/>
      <c r="V6" s="28"/>
      <c r="W6" s="28"/>
      <c r="X6" s="28"/>
      <c r="Y6" s="28"/>
      <c r="Z6" s="28"/>
      <c r="AA6" s="28"/>
      <c r="AB6" s="28"/>
      <c r="AC6" s="28"/>
      <c r="AD6" s="28"/>
      <c r="AE6" s="28"/>
      <c r="AF6" s="28"/>
      <c r="AG6" s="28"/>
      <c r="AH6" s="28"/>
      <c r="AI6" s="28"/>
      <c r="AJ6" s="28"/>
    </row>
    <row r="7" spans="1:40" ht="14.25" customHeight="1">
      <c r="A7" s="374" t="s">
        <v>234</v>
      </c>
      <c r="B7" s="356"/>
      <c r="C7" s="356"/>
      <c r="D7" s="356"/>
      <c r="E7" s="357"/>
      <c r="F7" s="401"/>
      <c r="G7" s="402"/>
      <c r="H7" s="402"/>
      <c r="I7" s="402"/>
      <c r="J7" s="402"/>
      <c r="K7" s="402"/>
      <c r="L7" s="402"/>
      <c r="M7" s="402"/>
      <c r="N7" s="402"/>
      <c r="O7" s="403"/>
      <c r="P7" s="347" t="str">
        <f>IF(F7="","未入力","OK")</f>
        <v>未入力</v>
      </c>
      <c r="Q7" s="348"/>
      <c r="R7" s="245"/>
      <c r="S7" s="381">
        <f>IF(P7="OK",0,1)</f>
        <v>1</v>
      </c>
      <c r="U7" s="356" t="s">
        <v>34</v>
      </c>
      <c r="V7" s="356"/>
      <c r="W7" s="356"/>
      <c r="X7" s="356"/>
      <c r="Y7" s="357"/>
      <c r="Z7" s="407" t="s">
        <v>235</v>
      </c>
      <c r="AA7" s="408"/>
      <c r="AB7" s="408"/>
      <c r="AC7" s="408"/>
      <c r="AD7" s="408"/>
      <c r="AE7" s="409"/>
      <c r="AF7" s="372" t="str">
        <f>IF(Z7="","未入力","OK")</f>
        <v>OK</v>
      </c>
      <c r="AG7" s="373"/>
      <c r="AH7" s="55"/>
      <c r="AI7" s="55"/>
      <c r="AJ7" s="400">
        <f>IF(AF7="OK",0,1)</f>
        <v>0</v>
      </c>
      <c r="AL7" s="1" t="s">
        <v>106</v>
      </c>
      <c r="AN7" s="1" t="s">
        <v>108</v>
      </c>
    </row>
    <row r="8" spans="1:40" ht="14.25" customHeight="1" thickBot="1">
      <c r="A8" s="356"/>
      <c r="B8" s="356"/>
      <c r="C8" s="356"/>
      <c r="D8" s="356"/>
      <c r="E8" s="357"/>
      <c r="F8" s="404"/>
      <c r="G8" s="405"/>
      <c r="H8" s="405"/>
      <c r="I8" s="405"/>
      <c r="J8" s="405"/>
      <c r="K8" s="405"/>
      <c r="L8" s="405"/>
      <c r="M8" s="405"/>
      <c r="N8" s="405"/>
      <c r="O8" s="406"/>
      <c r="P8" s="347"/>
      <c r="Q8" s="348"/>
      <c r="R8" s="245"/>
      <c r="S8" s="381"/>
      <c r="U8" s="356"/>
      <c r="V8" s="356"/>
      <c r="W8" s="356"/>
      <c r="X8" s="356"/>
      <c r="Y8" s="357"/>
      <c r="Z8" s="410"/>
      <c r="AA8" s="411"/>
      <c r="AB8" s="411"/>
      <c r="AC8" s="411"/>
      <c r="AD8" s="411"/>
      <c r="AE8" s="412"/>
      <c r="AF8" s="372"/>
      <c r="AG8" s="373"/>
      <c r="AH8" s="55"/>
      <c r="AI8" s="55"/>
      <c r="AJ8" s="400"/>
      <c r="AL8" s="1" t="s">
        <v>107</v>
      </c>
      <c r="AN8" s="1" t="s">
        <v>109</v>
      </c>
    </row>
    <row r="9" spans="1:40" ht="14.25" customHeight="1">
      <c r="A9" s="356" t="s">
        <v>30</v>
      </c>
      <c r="B9" s="356"/>
      <c r="C9" s="356"/>
      <c r="D9" s="356"/>
      <c r="E9" s="357"/>
      <c r="F9" s="360"/>
      <c r="G9" s="361"/>
      <c r="H9" s="361"/>
      <c r="I9" s="361"/>
      <c r="J9" s="361"/>
      <c r="K9" s="361"/>
      <c r="L9" s="361"/>
      <c r="M9" s="361"/>
      <c r="N9" s="361"/>
      <c r="O9" s="362"/>
      <c r="P9" s="347" t="str">
        <f>IF(F9="","未入力","OK")</f>
        <v>未入力</v>
      </c>
      <c r="Q9" s="348"/>
      <c r="R9" s="245"/>
      <c r="S9" s="381">
        <f>IF(P9="OK",0,1)</f>
        <v>1</v>
      </c>
      <c r="U9" s="15"/>
      <c r="V9" s="15"/>
      <c r="W9" s="15"/>
      <c r="X9" s="15"/>
      <c r="Y9" s="56"/>
      <c r="Z9" s="315"/>
      <c r="AA9" s="316"/>
      <c r="AB9" s="316"/>
      <c r="AC9" s="316"/>
      <c r="AD9" s="316"/>
      <c r="AE9" s="317"/>
      <c r="AF9" s="372" t="str">
        <f>IF(Z7="辞退（短縮卒業・修了）","OK",IF(Z9="","未入力","OK"))</f>
        <v>OK</v>
      </c>
      <c r="AG9" s="373"/>
      <c r="AH9" s="55"/>
      <c r="AI9" s="55"/>
      <c r="AJ9" s="400">
        <f>IF(AF9="OK",0,1)</f>
        <v>0</v>
      </c>
      <c r="AN9" s="1" t="s">
        <v>110</v>
      </c>
    </row>
    <row r="10" spans="1:40" ht="14.25" customHeight="1" thickBot="1">
      <c r="A10" s="356"/>
      <c r="B10" s="356"/>
      <c r="C10" s="356"/>
      <c r="D10" s="356"/>
      <c r="E10" s="357"/>
      <c r="F10" s="363"/>
      <c r="G10" s="364"/>
      <c r="H10" s="364"/>
      <c r="I10" s="364"/>
      <c r="J10" s="364"/>
      <c r="K10" s="364"/>
      <c r="L10" s="364"/>
      <c r="M10" s="364"/>
      <c r="N10" s="364"/>
      <c r="O10" s="365"/>
      <c r="P10" s="347"/>
      <c r="Q10" s="348"/>
      <c r="R10" s="245"/>
      <c r="S10" s="349"/>
      <c r="T10" s="40"/>
      <c r="U10" s="15"/>
      <c r="V10" s="15"/>
      <c r="W10" s="15"/>
      <c r="X10" s="15"/>
      <c r="Y10" s="56"/>
      <c r="Z10" s="318"/>
      <c r="AA10" s="319"/>
      <c r="AB10" s="319"/>
      <c r="AC10" s="319"/>
      <c r="AD10" s="319"/>
      <c r="AE10" s="320"/>
      <c r="AF10" s="372"/>
      <c r="AG10" s="373"/>
      <c r="AH10" s="55"/>
      <c r="AI10" s="55"/>
      <c r="AJ10" s="400"/>
      <c r="AN10" s="1" t="s">
        <v>111</v>
      </c>
    </row>
    <row r="11" spans="1:40" ht="14.25" customHeight="1">
      <c r="A11" s="356" t="s">
        <v>31</v>
      </c>
      <c r="B11" s="356"/>
      <c r="C11" s="356"/>
      <c r="D11" s="356"/>
      <c r="E11" s="357"/>
      <c r="F11" s="360"/>
      <c r="G11" s="361"/>
      <c r="H11" s="361"/>
      <c r="I11" s="361"/>
      <c r="J11" s="361"/>
      <c r="K11" s="361"/>
      <c r="L11" s="361"/>
      <c r="M11" s="361"/>
      <c r="N11" s="361"/>
      <c r="O11" s="362"/>
      <c r="P11" s="347" t="str">
        <f>IF(F11="","未入力","OK")</f>
        <v>未入力</v>
      </c>
      <c r="Q11" s="348"/>
      <c r="R11" s="245"/>
      <c r="S11" s="349">
        <f>IF(P11="OK",0,1)</f>
        <v>1</v>
      </c>
      <c r="T11" s="40"/>
    </row>
    <row r="12" spans="1:40" ht="14.25" customHeight="1" thickBot="1">
      <c r="A12" s="356"/>
      <c r="B12" s="356"/>
      <c r="C12" s="356"/>
      <c r="D12" s="356"/>
      <c r="E12" s="357"/>
      <c r="F12" s="363"/>
      <c r="G12" s="364"/>
      <c r="H12" s="364"/>
      <c r="I12" s="364"/>
      <c r="J12" s="364"/>
      <c r="K12" s="364"/>
      <c r="L12" s="364"/>
      <c r="M12" s="364"/>
      <c r="N12" s="364"/>
      <c r="O12" s="365"/>
      <c r="P12" s="347"/>
      <c r="Q12" s="348"/>
      <c r="R12" s="245"/>
      <c r="S12" s="349"/>
      <c r="T12" s="40"/>
      <c r="U12" s="17"/>
      <c r="W12" s="75"/>
      <c r="X12" s="75"/>
      <c r="Y12" s="75"/>
      <c r="Z12" s="75"/>
    </row>
    <row r="13" spans="1:40" ht="14.25" customHeight="1">
      <c r="A13" s="358" t="s">
        <v>32</v>
      </c>
      <c r="B13" s="358"/>
      <c r="C13" s="358"/>
      <c r="D13" s="358"/>
      <c r="E13" s="357"/>
      <c r="F13" s="366"/>
      <c r="G13" s="367"/>
      <c r="H13" s="367"/>
      <c r="I13" s="367"/>
      <c r="J13" s="367"/>
      <c r="K13" s="367"/>
      <c r="L13" s="367"/>
      <c r="M13" s="367"/>
      <c r="N13" s="367"/>
      <c r="O13" s="368"/>
      <c r="P13" s="347" t="str">
        <f>IF(F13="","未入力","OK")</f>
        <v>未入力</v>
      </c>
      <c r="Q13" s="348"/>
      <c r="R13" s="245"/>
      <c r="S13" s="349">
        <f>IF(P13="OK",0,1)</f>
        <v>1</v>
      </c>
      <c r="T13" s="40"/>
      <c r="U13" s="34"/>
      <c r="V13" s="34"/>
      <c r="W13" s="34"/>
      <c r="X13" s="34"/>
      <c r="Y13" s="34"/>
      <c r="Z13" s="34"/>
      <c r="AA13" s="20"/>
      <c r="AB13" s="20"/>
      <c r="AC13" s="20"/>
      <c r="AD13" s="20"/>
      <c r="AE13" s="20"/>
      <c r="AF13" s="20"/>
      <c r="AG13" s="20"/>
      <c r="AH13" s="20"/>
      <c r="AI13" s="20"/>
      <c r="AJ13" s="20"/>
    </row>
    <row r="14" spans="1:40" ht="14.25" customHeight="1" thickBot="1">
      <c r="A14" s="358"/>
      <c r="B14" s="358"/>
      <c r="C14" s="358"/>
      <c r="D14" s="358"/>
      <c r="E14" s="357"/>
      <c r="F14" s="369"/>
      <c r="G14" s="370"/>
      <c r="H14" s="370"/>
      <c r="I14" s="370"/>
      <c r="J14" s="370"/>
      <c r="K14" s="370"/>
      <c r="L14" s="370"/>
      <c r="M14" s="370"/>
      <c r="N14" s="370"/>
      <c r="O14" s="371"/>
      <c r="P14" s="347"/>
      <c r="Q14" s="348"/>
      <c r="R14" s="245"/>
      <c r="S14" s="349"/>
      <c r="T14" s="40"/>
      <c r="U14" s="34"/>
      <c r="V14" s="34"/>
      <c r="W14" s="34"/>
      <c r="X14" s="34"/>
      <c r="Y14" s="34"/>
      <c r="Z14" s="34"/>
      <c r="AA14" s="20"/>
      <c r="AB14" s="20"/>
      <c r="AC14" s="20"/>
      <c r="AD14" s="20"/>
      <c r="AE14" s="20"/>
      <c r="AF14" s="20"/>
      <c r="AG14" s="20"/>
      <c r="AH14" s="20"/>
      <c r="AI14" s="20"/>
      <c r="AJ14" s="20"/>
    </row>
    <row r="15" spans="1:40" ht="14.25" customHeight="1">
      <c r="A15" s="359" t="s">
        <v>121</v>
      </c>
      <c r="B15" s="358"/>
      <c r="C15" s="358"/>
      <c r="D15" s="358"/>
      <c r="E15" s="357"/>
      <c r="F15" s="401"/>
      <c r="G15" s="402"/>
      <c r="H15" s="402"/>
      <c r="I15" s="402"/>
      <c r="J15" s="402"/>
      <c r="K15" s="402"/>
      <c r="L15" s="402"/>
      <c r="M15" s="402"/>
      <c r="N15" s="402"/>
      <c r="O15" s="403"/>
      <c r="P15" s="347" t="str">
        <f>IF(F15="","未入力","OK")</f>
        <v>未入力</v>
      </c>
      <c r="Q15" s="348"/>
      <c r="R15" s="245"/>
      <c r="S15" s="349">
        <f>IF(P15="OK",0,1)</f>
        <v>1</v>
      </c>
      <c r="T15" s="40"/>
      <c r="U15" s="19"/>
      <c r="V15" s="19"/>
      <c r="W15" s="19"/>
      <c r="X15" s="19"/>
      <c r="Y15" s="19"/>
      <c r="Z15" s="19"/>
      <c r="AA15" s="64"/>
      <c r="AB15" s="64"/>
      <c r="AC15" s="64"/>
      <c r="AD15" s="64"/>
      <c r="AE15" s="64"/>
      <c r="AF15" s="64"/>
      <c r="AG15" s="2"/>
      <c r="AH15" s="2"/>
      <c r="AI15" s="2"/>
      <c r="AJ15" s="20"/>
    </row>
    <row r="16" spans="1:40" ht="14.25" customHeight="1" thickBot="1">
      <c r="A16" s="358"/>
      <c r="B16" s="358"/>
      <c r="C16" s="358"/>
      <c r="D16" s="358"/>
      <c r="E16" s="357"/>
      <c r="F16" s="404"/>
      <c r="G16" s="405"/>
      <c r="H16" s="405"/>
      <c r="I16" s="405"/>
      <c r="J16" s="405"/>
      <c r="K16" s="405"/>
      <c r="L16" s="405"/>
      <c r="M16" s="405"/>
      <c r="N16" s="405"/>
      <c r="O16" s="406"/>
      <c r="P16" s="347"/>
      <c r="Q16" s="348"/>
      <c r="R16" s="245"/>
      <c r="S16" s="349"/>
      <c r="T16" s="40"/>
      <c r="U16" s="19"/>
      <c r="V16" s="19"/>
      <c r="W16" s="34"/>
      <c r="X16" s="34"/>
      <c r="Y16" s="34"/>
      <c r="Z16" s="34"/>
      <c r="AA16" s="35"/>
      <c r="AB16" s="35"/>
      <c r="AC16" s="36"/>
      <c r="AD16" s="36"/>
      <c r="AE16" s="36"/>
      <c r="AF16" s="36"/>
      <c r="AG16" s="20"/>
      <c r="AH16" s="20"/>
      <c r="AI16" s="20"/>
      <c r="AJ16" s="34"/>
    </row>
    <row r="17" spans="1:70" ht="14.25" customHeight="1">
      <c r="A17" s="356" t="s">
        <v>28</v>
      </c>
      <c r="B17" s="356"/>
      <c r="C17" s="356"/>
      <c r="D17" s="356"/>
      <c r="E17" s="357"/>
      <c r="F17" s="350"/>
      <c r="G17" s="351"/>
      <c r="H17" s="351"/>
      <c r="I17" s="351"/>
      <c r="J17" s="351"/>
      <c r="K17" s="351"/>
      <c r="L17" s="351"/>
      <c r="M17" s="351"/>
      <c r="N17" s="351"/>
      <c r="O17" s="352"/>
      <c r="P17" s="347" t="str">
        <f>IF(F17="","未入力","OK")</f>
        <v>未入力</v>
      </c>
      <c r="Q17" s="348"/>
      <c r="R17" s="245"/>
      <c r="S17" s="349">
        <f>IF(P17="OK",0,1)</f>
        <v>1</v>
      </c>
      <c r="T17" s="40"/>
      <c r="U17" s="19"/>
      <c r="V17" s="19"/>
      <c r="W17" s="34"/>
      <c r="X17" s="34"/>
      <c r="Y17" s="34"/>
      <c r="Z17" s="34"/>
      <c r="AA17" s="35"/>
      <c r="AB17" s="35"/>
      <c r="AC17" s="36"/>
      <c r="AD17" s="36"/>
      <c r="AE17" s="36"/>
      <c r="AF17" s="36"/>
      <c r="AG17" s="20"/>
      <c r="AH17" s="20"/>
      <c r="AI17" s="20"/>
      <c r="AJ17" s="34"/>
    </row>
    <row r="18" spans="1:70" ht="14.25" customHeight="1" thickBot="1">
      <c r="A18" s="356"/>
      <c r="B18" s="356"/>
      <c r="C18" s="356"/>
      <c r="D18" s="356"/>
      <c r="E18" s="357"/>
      <c r="F18" s="353"/>
      <c r="G18" s="354"/>
      <c r="H18" s="354"/>
      <c r="I18" s="354"/>
      <c r="J18" s="354"/>
      <c r="K18" s="354"/>
      <c r="L18" s="354"/>
      <c r="M18" s="354"/>
      <c r="N18" s="354"/>
      <c r="O18" s="355"/>
      <c r="P18" s="347"/>
      <c r="Q18" s="348"/>
      <c r="R18" s="245"/>
      <c r="S18" s="349"/>
      <c r="T18" s="40"/>
      <c r="U18" s="19"/>
      <c r="V18" s="19"/>
      <c r="W18" s="2"/>
      <c r="X18" s="2"/>
      <c r="Y18" s="2"/>
      <c r="Z18" s="2"/>
      <c r="AA18" s="33"/>
      <c r="AB18" s="2"/>
      <c r="AC18" s="2"/>
      <c r="AD18" s="2"/>
      <c r="AE18" s="2"/>
      <c r="AF18" s="2"/>
      <c r="AG18" s="2"/>
      <c r="AH18" s="2"/>
      <c r="AI18" s="20"/>
      <c r="AJ18" s="20"/>
    </row>
    <row r="19" spans="1:70" ht="14.25" customHeight="1">
      <c r="A19" s="356" t="s">
        <v>76</v>
      </c>
      <c r="B19" s="356"/>
      <c r="C19" s="356"/>
      <c r="D19" s="356"/>
      <c r="E19" s="357"/>
      <c r="F19" s="350"/>
      <c r="G19" s="351"/>
      <c r="H19" s="351"/>
      <c r="I19" s="351"/>
      <c r="J19" s="351"/>
      <c r="K19" s="351"/>
      <c r="L19" s="351"/>
      <c r="M19" s="351"/>
      <c r="N19" s="351"/>
      <c r="O19" s="352"/>
      <c r="P19" s="347" t="str">
        <f>IF(F19="","未入力","OK")</f>
        <v>未入力</v>
      </c>
      <c r="Q19" s="348"/>
      <c r="R19" s="245"/>
      <c r="S19" s="349">
        <f>IF(P19="OK",0,1)</f>
        <v>1</v>
      </c>
      <c r="T19" s="40"/>
      <c r="U19" s="19"/>
      <c r="V19" s="19"/>
      <c r="W19" s="19"/>
      <c r="X19" s="19"/>
      <c r="Y19" s="19"/>
      <c r="Z19" s="19"/>
      <c r="AA19" s="20"/>
      <c r="AB19" s="32"/>
      <c r="AC19" s="32"/>
      <c r="AD19" s="32"/>
      <c r="AE19" s="32"/>
      <c r="AF19" s="32"/>
      <c r="AG19" s="20"/>
      <c r="AH19" s="20"/>
      <c r="AI19" s="20"/>
      <c r="AJ19" s="20"/>
    </row>
    <row r="20" spans="1:70" ht="14.25" customHeight="1" thickBot="1">
      <c r="A20" s="356"/>
      <c r="B20" s="356"/>
      <c r="C20" s="356"/>
      <c r="D20" s="356"/>
      <c r="E20" s="357"/>
      <c r="F20" s="378"/>
      <c r="G20" s="379"/>
      <c r="H20" s="379"/>
      <c r="I20" s="379"/>
      <c r="J20" s="379"/>
      <c r="K20" s="379"/>
      <c r="L20" s="379"/>
      <c r="M20" s="379"/>
      <c r="N20" s="379"/>
      <c r="O20" s="380"/>
      <c r="P20" s="347"/>
      <c r="Q20" s="348"/>
      <c r="R20" s="245"/>
      <c r="S20" s="349"/>
      <c r="T20" s="40"/>
      <c r="U20" s="19"/>
      <c r="V20" s="19"/>
      <c r="W20" s="19"/>
      <c r="X20" s="19"/>
      <c r="Y20" s="19"/>
      <c r="Z20" s="19"/>
      <c r="AA20" s="32"/>
      <c r="AB20" s="32"/>
      <c r="AC20" s="32"/>
      <c r="AD20" s="32"/>
      <c r="AE20" s="32"/>
      <c r="AF20" s="32"/>
      <c r="AG20" s="20"/>
      <c r="AH20" s="20"/>
      <c r="AI20" s="20"/>
      <c r="AJ20" s="20"/>
    </row>
    <row r="21" spans="1:70" ht="14.25" customHeight="1" thickBot="1">
      <c r="A21" s="359" t="s">
        <v>139</v>
      </c>
      <c r="B21" s="358"/>
      <c r="C21" s="358"/>
      <c r="D21" s="358"/>
      <c r="E21" s="357"/>
      <c r="F21" s="382"/>
      <c r="G21" s="351"/>
      <c r="H21" s="351"/>
      <c r="I21" s="351"/>
      <c r="J21" s="351"/>
      <c r="K21" s="351"/>
      <c r="L21" s="351"/>
      <c r="M21" s="351"/>
      <c r="N21" s="351"/>
      <c r="O21" s="352"/>
      <c r="P21" s="347" t="str">
        <f>IF(F21="","未入力","OK")</f>
        <v>未入力</v>
      </c>
      <c r="Q21" s="348"/>
      <c r="R21" s="245"/>
      <c r="S21" s="349">
        <f>IF(P21="OK",0,1)</f>
        <v>1</v>
      </c>
      <c r="T21" s="40"/>
      <c r="U21" s="19"/>
      <c r="V21" s="19"/>
      <c r="W21" s="20"/>
      <c r="X21" s="20"/>
      <c r="Y21" s="20"/>
      <c r="Z21" s="20"/>
      <c r="AA21" s="38"/>
      <c r="AB21" s="39"/>
      <c r="AC21" s="39"/>
      <c r="AD21" s="39"/>
      <c r="AE21" s="39"/>
      <c r="AF21" s="39"/>
      <c r="AG21" s="20"/>
      <c r="AH21" s="20"/>
      <c r="AI21" s="20"/>
      <c r="AJ21" s="20"/>
    </row>
    <row r="22" spans="1:70" ht="14.25" customHeight="1" thickBot="1">
      <c r="A22" s="358"/>
      <c r="B22" s="358"/>
      <c r="C22" s="358"/>
      <c r="D22" s="358"/>
      <c r="E22" s="357"/>
      <c r="F22" s="353"/>
      <c r="G22" s="354"/>
      <c r="H22" s="354"/>
      <c r="I22" s="354"/>
      <c r="J22" s="354"/>
      <c r="K22" s="354"/>
      <c r="L22" s="354"/>
      <c r="M22" s="354"/>
      <c r="N22" s="354"/>
      <c r="O22" s="355"/>
      <c r="P22" s="347"/>
      <c r="Q22" s="348"/>
      <c r="R22" s="245"/>
      <c r="S22" s="349"/>
      <c r="T22" s="40"/>
      <c r="U22" s="19"/>
      <c r="V22" s="19"/>
      <c r="W22" s="20"/>
      <c r="X22" s="20"/>
      <c r="Y22" s="20"/>
      <c r="Z22" s="20"/>
      <c r="AA22" s="39"/>
      <c r="AB22" s="39"/>
      <c r="AC22" s="39"/>
      <c r="AD22" s="39"/>
      <c r="AE22" s="39"/>
      <c r="AF22" s="39"/>
      <c r="AG22" s="20"/>
      <c r="AH22" s="20"/>
      <c r="AI22" s="20"/>
      <c r="AJ22" s="20"/>
      <c r="AN22" s="432">
        <v>0</v>
      </c>
      <c r="AO22" s="418"/>
      <c r="AP22" s="432">
        <v>0</v>
      </c>
      <c r="AQ22" s="418"/>
      <c r="AR22" s="423" t="s">
        <v>112</v>
      </c>
      <c r="AS22" s="424"/>
      <c r="AT22" s="424"/>
      <c r="AU22" s="424"/>
      <c r="AV22" s="424"/>
      <c r="AW22" s="424"/>
      <c r="AX22" s="424"/>
      <c r="AY22" s="424"/>
      <c r="AZ22" s="424"/>
      <c r="BA22" s="424"/>
      <c r="BB22" s="425"/>
      <c r="BD22" s="432">
        <v>0</v>
      </c>
      <c r="BE22" s="418"/>
      <c r="BF22" s="432"/>
      <c r="BG22" s="418"/>
      <c r="BH22" s="423" t="s">
        <v>112</v>
      </c>
      <c r="BI22" s="424"/>
      <c r="BJ22" s="424"/>
      <c r="BK22" s="424"/>
      <c r="BL22" s="424"/>
      <c r="BM22" s="424"/>
      <c r="BN22" s="424"/>
      <c r="BO22" s="424"/>
      <c r="BP22" s="424"/>
      <c r="BQ22" s="424"/>
      <c r="BR22" s="425"/>
    </row>
    <row r="23" spans="1:70" ht="14.25" customHeight="1">
      <c r="A23" s="356" t="s">
        <v>33</v>
      </c>
      <c r="B23" s="356"/>
      <c r="C23" s="356"/>
      <c r="D23" s="356"/>
      <c r="E23" s="357"/>
      <c r="F23" s="382"/>
      <c r="G23" s="351"/>
      <c r="H23" s="351"/>
      <c r="I23" s="351"/>
      <c r="J23" s="351"/>
      <c r="K23" s="351"/>
      <c r="L23" s="351"/>
      <c r="M23" s="351"/>
      <c r="N23" s="351"/>
      <c r="O23" s="352"/>
      <c r="P23" s="347" t="str">
        <f>IF(F23="","未入力","OK")</f>
        <v>未入力</v>
      </c>
      <c r="Q23" s="348"/>
      <c r="R23" s="245"/>
      <c r="S23" s="349">
        <f>IF(P23="OK",0,1)</f>
        <v>1</v>
      </c>
      <c r="T23" s="40"/>
      <c r="U23" s="19"/>
      <c r="V23" s="19"/>
      <c r="W23" s="2"/>
      <c r="X23" s="2"/>
      <c r="Y23" s="2"/>
      <c r="Z23" s="2"/>
      <c r="AA23" s="2"/>
      <c r="AB23" s="2"/>
      <c r="AC23" s="2"/>
      <c r="AD23" s="20"/>
      <c r="AE23" s="20"/>
      <c r="AF23" s="20"/>
      <c r="AG23" s="20"/>
      <c r="AH23" s="20"/>
      <c r="AI23" s="20"/>
      <c r="AJ23" s="20"/>
      <c r="AN23" s="419"/>
      <c r="AO23" s="420"/>
      <c r="AP23" s="419"/>
      <c r="AQ23" s="420"/>
      <c r="AR23" s="426"/>
      <c r="AS23" s="427"/>
      <c r="AT23" s="427"/>
      <c r="AU23" s="427"/>
      <c r="AV23" s="427"/>
      <c r="AW23" s="427"/>
      <c r="AX23" s="427"/>
      <c r="AY23" s="427"/>
      <c r="AZ23" s="427"/>
      <c r="BA23" s="427"/>
      <c r="BB23" s="428"/>
      <c r="BD23" s="419"/>
      <c r="BE23" s="420"/>
      <c r="BF23" s="419"/>
      <c r="BG23" s="420"/>
      <c r="BH23" s="426"/>
      <c r="BI23" s="427"/>
      <c r="BJ23" s="427"/>
      <c r="BK23" s="427"/>
      <c r="BL23" s="427"/>
      <c r="BM23" s="427"/>
      <c r="BN23" s="427"/>
      <c r="BO23" s="427"/>
      <c r="BP23" s="427"/>
      <c r="BQ23" s="427"/>
      <c r="BR23" s="428"/>
    </row>
    <row r="24" spans="1:70" ht="14.25" customHeight="1" thickBot="1">
      <c r="A24" s="356"/>
      <c r="B24" s="356"/>
      <c r="C24" s="356"/>
      <c r="D24" s="356"/>
      <c r="E24" s="357"/>
      <c r="F24" s="353"/>
      <c r="G24" s="354"/>
      <c r="H24" s="354"/>
      <c r="I24" s="354"/>
      <c r="J24" s="354"/>
      <c r="K24" s="354"/>
      <c r="L24" s="354"/>
      <c r="M24" s="354"/>
      <c r="N24" s="354"/>
      <c r="O24" s="355"/>
      <c r="P24" s="347"/>
      <c r="Q24" s="348"/>
      <c r="R24" s="245"/>
      <c r="S24" s="349"/>
      <c r="T24" s="40"/>
      <c r="U24" s="17"/>
      <c r="V24" s="17"/>
      <c r="W24" s="12"/>
      <c r="X24" s="12"/>
      <c r="AN24" s="419"/>
      <c r="AO24" s="420"/>
      <c r="AP24" s="419"/>
      <c r="AQ24" s="420"/>
      <c r="AR24" s="426"/>
      <c r="AS24" s="427"/>
      <c r="AT24" s="427"/>
      <c r="AU24" s="427"/>
      <c r="AV24" s="427"/>
      <c r="AW24" s="427"/>
      <c r="AX24" s="427"/>
      <c r="AY24" s="427"/>
      <c r="AZ24" s="427"/>
      <c r="BA24" s="427"/>
      <c r="BB24" s="428"/>
      <c r="BD24" s="419"/>
      <c r="BE24" s="420"/>
      <c r="BF24" s="419"/>
      <c r="BG24" s="420"/>
      <c r="BH24" s="426"/>
      <c r="BI24" s="427"/>
      <c r="BJ24" s="427"/>
      <c r="BK24" s="427"/>
      <c r="BL24" s="427"/>
      <c r="BM24" s="427"/>
      <c r="BN24" s="427"/>
      <c r="BO24" s="427"/>
      <c r="BP24" s="427"/>
      <c r="BQ24" s="427"/>
      <c r="BR24" s="428"/>
    </row>
    <row r="25" spans="1:70" ht="14.25" customHeight="1" thickBot="1">
      <c r="A25" s="119"/>
      <c r="B25" s="119"/>
      <c r="C25" s="119"/>
      <c r="D25" s="119"/>
      <c r="G25" s="122"/>
      <c r="H25" s="122"/>
      <c r="I25" s="122"/>
      <c r="J25" s="122"/>
      <c r="K25" s="122"/>
      <c r="L25" s="122"/>
      <c r="M25" s="122"/>
      <c r="N25" s="122"/>
      <c r="O25" s="122"/>
      <c r="P25" s="118"/>
      <c r="Q25" s="118"/>
      <c r="R25" s="118"/>
      <c r="S25" s="139"/>
      <c r="T25" s="40"/>
      <c r="U25" s="17"/>
      <c r="V25" s="17"/>
      <c r="W25" s="12"/>
      <c r="X25" s="12"/>
      <c r="AN25" s="421"/>
      <c r="AO25" s="422"/>
      <c r="AP25" s="421"/>
      <c r="AQ25" s="422"/>
      <c r="AR25" s="429"/>
      <c r="AS25" s="430"/>
      <c r="AT25" s="430"/>
      <c r="AU25" s="430"/>
      <c r="AV25" s="430"/>
      <c r="AW25" s="430"/>
      <c r="AX25" s="430"/>
      <c r="AY25" s="430"/>
      <c r="AZ25" s="430"/>
      <c r="BA25" s="430"/>
      <c r="BB25" s="431"/>
      <c r="BD25" s="421"/>
      <c r="BE25" s="422"/>
      <c r="BF25" s="421"/>
      <c r="BG25" s="422"/>
      <c r="BH25" s="429"/>
      <c r="BI25" s="430"/>
      <c r="BJ25" s="430"/>
      <c r="BK25" s="430"/>
      <c r="BL25" s="430"/>
      <c r="BM25" s="430"/>
      <c r="BN25" s="430"/>
      <c r="BO25" s="430"/>
      <c r="BP25" s="430"/>
      <c r="BQ25" s="430"/>
      <c r="BR25" s="431"/>
    </row>
    <row r="26" spans="1:70" ht="14.25" customHeight="1">
      <c r="B26" s="17"/>
      <c r="C26" s="383" t="s">
        <v>99</v>
      </c>
      <c r="D26" s="384"/>
      <c r="E26" s="384"/>
      <c r="F26" s="384"/>
      <c r="G26" s="390" t="str">
        <f>VLOOKUP(S26,AN22:BB29,5,FALSE)</f>
        <v>エラー：未入力項目があります。必要項目を全て入力してください。</v>
      </c>
      <c r="H26" s="391"/>
      <c r="I26" s="391"/>
      <c r="J26" s="391"/>
      <c r="K26" s="391"/>
      <c r="L26" s="391"/>
      <c r="M26" s="391"/>
      <c r="N26" s="391"/>
      <c r="O26" s="391"/>
      <c r="P26" s="392"/>
      <c r="Q26" s="17"/>
      <c r="R26" s="17"/>
      <c r="S26" s="399">
        <f>SUM(S7:S24)</f>
        <v>9</v>
      </c>
      <c r="T26" s="17"/>
      <c r="U26" s="30"/>
      <c r="V26" s="19"/>
      <c r="W26" s="20"/>
      <c r="X26" s="20"/>
      <c r="Y26" s="20"/>
      <c r="Z26" s="20"/>
      <c r="AA26" s="39"/>
      <c r="AB26" s="39"/>
      <c r="AC26" s="39"/>
      <c r="AD26" s="39"/>
      <c r="AE26" s="39"/>
      <c r="AF26" s="39"/>
      <c r="AG26" s="20"/>
      <c r="AH26" s="20"/>
      <c r="AI26" s="20"/>
      <c r="AJ26" s="416">
        <f>AJ7+AJ9</f>
        <v>0</v>
      </c>
      <c r="AN26" s="417">
        <f>S26</f>
        <v>9</v>
      </c>
      <c r="AO26" s="418"/>
      <c r="AP26" s="417">
        <f>IF(S26&gt;0,1,2)</f>
        <v>1</v>
      </c>
      <c r="AQ26" s="418"/>
      <c r="AR26" s="423" t="s">
        <v>113</v>
      </c>
      <c r="AS26" s="424"/>
      <c r="AT26" s="424"/>
      <c r="AU26" s="424"/>
      <c r="AV26" s="424"/>
      <c r="AW26" s="424"/>
      <c r="AX26" s="424"/>
      <c r="AY26" s="424"/>
      <c r="AZ26" s="424"/>
      <c r="BA26" s="424"/>
      <c r="BB26" s="425"/>
      <c r="BD26" s="417">
        <v>1</v>
      </c>
      <c r="BE26" s="418"/>
      <c r="BF26" s="417"/>
      <c r="BG26" s="418"/>
      <c r="BH26" s="423" t="s">
        <v>113</v>
      </c>
      <c r="BI26" s="424"/>
      <c r="BJ26" s="424"/>
      <c r="BK26" s="424"/>
      <c r="BL26" s="424"/>
      <c r="BM26" s="424"/>
      <c r="BN26" s="424"/>
      <c r="BO26" s="424"/>
      <c r="BP26" s="424"/>
      <c r="BQ26" s="424"/>
      <c r="BR26" s="425"/>
    </row>
    <row r="27" spans="1:70" ht="14.25" customHeight="1">
      <c r="B27" s="17"/>
      <c r="C27" s="385"/>
      <c r="D27" s="386"/>
      <c r="E27" s="386"/>
      <c r="F27" s="386"/>
      <c r="G27" s="393"/>
      <c r="H27" s="394"/>
      <c r="I27" s="394"/>
      <c r="J27" s="394"/>
      <c r="K27" s="394"/>
      <c r="L27" s="394"/>
      <c r="M27" s="394"/>
      <c r="N27" s="394"/>
      <c r="O27" s="394"/>
      <c r="P27" s="395"/>
      <c r="Q27" s="17"/>
      <c r="R27" s="17"/>
      <c r="S27" s="399"/>
      <c r="T27" s="17"/>
      <c r="U27" s="30"/>
      <c r="V27" s="19"/>
      <c r="W27" s="2"/>
      <c r="X27" s="2"/>
      <c r="Y27" s="2"/>
      <c r="Z27" s="2"/>
      <c r="AA27" s="2"/>
      <c r="AB27" s="2"/>
      <c r="AC27" s="2"/>
      <c r="AD27" s="20"/>
      <c r="AE27" s="20"/>
      <c r="AF27" s="20"/>
      <c r="AG27" s="20"/>
      <c r="AH27" s="20"/>
      <c r="AI27" s="20"/>
      <c r="AJ27" s="416"/>
      <c r="AN27" s="419"/>
      <c r="AO27" s="420"/>
      <c r="AP27" s="419"/>
      <c r="AQ27" s="420"/>
      <c r="AR27" s="426"/>
      <c r="AS27" s="427"/>
      <c r="AT27" s="427"/>
      <c r="AU27" s="427"/>
      <c r="AV27" s="427"/>
      <c r="AW27" s="427"/>
      <c r="AX27" s="427"/>
      <c r="AY27" s="427"/>
      <c r="AZ27" s="427"/>
      <c r="BA27" s="427"/>
      <c r="BB27" s="428"/>
      <c r="BD27" s="419"/>
      <c r="BE27" s="420"/>
      <c r="BF27" s="419"/>
      <c r="BG27" s="420"/>
      <c r="BH27" s="426"/>
      <c r="BI27" s="427"/>
      <c r="BJ27" s="427"/>
      <c r="BK27" s="427"/>
      <c r="BL27" s="427"/>
      <c r="BM27" s="427"/>
      <c r="BN27" s="427"/>
      <c r="BO27" s="427"/>
      <c r="BP27" s="427"/>
      <c r="BQ27" s="427"/>
      <c r="BR27" s="428"/>
    </row>
    <row r="28" spans="1:70" ht="14.25" customHeight="1">
      <c r="C28" s="387"/>
      <c r="D28" s="386"/>
      <c r="E28" s="386"/>
      <c r="F28" s="386"/>
      <c r="G28" s="393"/>
      <c r="H28" s="394"/>
      <c r="I28" s="394"/>
      <c r="J28" s="394"/>
      <c r="K28" s="394"/>
      <c r="L28" s="394"/>
      <c r="M28" s="394"/>
      <c r="N28" s="394"/>
      <c r="O28" s="394"/>
      <c r="P28" s="395"/>
      <c r="Q28" s="17"/>
      <c r="R28" s="17"/>
      <c r="S28" s="399"/>
      <c r="U28" s="31"/>
      <c r="V28" s="17"/>
      <c r="W28" s="12"/>
      <c r="X28" s="12"/>
      <c r="AI28" s="123"/>
      <c r="AJ28" s="416"/>
      <c r="AN28" s="419"/>
      <c r="AO28" s="420"/>
      <c r="AP28" s="419"/>
      <c r="AQ28" s="420"/>
      <c r="AR28" s="426"/>
      <c r="AS28" s="427"/>
      <c r="AT28" s="427"/>
      <c r="AU28" s="427"/>
      <c r="AV28" s="427"/>
      <c r="AW28" s="427"/>
      <c r="AX28" s="427"/>
      <c r="AY28" s="427"/>
      <c r="AZ28" s="427"/>
      <c r="BA28" s="427"/>
      <c r="BB28" s="428"/>
      <c r="BD28" s="419"/>
      <c r="BE28" s="420"/>
      <c r="BF28" s="419"/>
      <c r="BG28" s="420"/>
      <c r="BH28" s="426"/>
      <c r="BI28" s="427"/>
      <c r="BJ28" s="427"/>
      <c r="BK28" s="427"/>
      <c r="BL28" s="427"/>
      <c r="BM28" s="427"/>
      <c r="BN28" s="427"/>
      <c r="BO28" s="427"/>
      <c r="BP28" s="427"/>
      <c r="BQ28" s="427"/>
      <c r="BR28" s="428"/>
    </row>
    <row r="29" spans="1:70" ht="14.25" customHeight="1" thickBot="1">
      <c r="C29" s="388"/>
      <c r="D29" s="389"/>
      <c r="E29" s="389"/>
      <c r="F29" s="389"/>
      <c r="G29" s="396"/>
      <c r="H29" s="397"/>
      <c r="I29" s="397"/>
      <c r="J29" s="397"/>
      <c r="K29" s="397"/>
      <c r="L29" s="397"/>
      <c r="M29" s="397"/>
      <c r="N29" s="397"/>
      <c r="O29" s="397"/>
      <c r="P29" s="398"/>
      <c r="S29" s="399"/>
      <c r="U29" s="31"/>
      <c r="V29" s="17"/>
      <c r="W29" s="12"/>
      <c r="X29" s="12"/>
      <c r="AI29" s="123"/>
      <c r="AJ29" s="416"/>
      <c r="AN29" s="421"/>
      <c r="AO29" s="422"/>
      <c r="AP29" s="421"/>
      <c r="AQ29" s="422"/>
      <c r="AR29" s="429"/>
      <c r="AS29" s="430"/>
      <c r="AT29" s="430"/>
      <c r="AU29" s="430"/>
      <c r="AV29" s="430"/>
      <c r="AW29" s="430"/>
      <c r="AX29" s="430"/>
      <c r="AY29" s="430"/>
      <c r="AZ29" s="430"/>
      <c r="BA29" s="430"/>
      <c r="BB29" s="431"/>
      <c r="BD29" s="421"/>
      <c r="BE29" s="422"/>
      <c r="BF29" s="421"/>
      <c r="BG29" s="422"/>
      <c r="BH29" s="429"/>
      <c r="BI29" s="430"/>
      <c r="BJ29" s="430"/>
      <c r="BK29" s="430"/>
      <c r="BL29" s="430"/>
      <c r="BM29" s="430"/>
      <c r="BN29" s="430"/>
      <c r="BO29" s="430"/>
      <c r="BP29" s="430"/>
      <c r="BQ29" s="430"/>
      <c r="BR29" s="431"/>
    </row>
    <row r="30" spans="1:70" ht="14.25" customHeight="1">
      <c r="Q30" s="15"/>
      <c r="R30" s="15"/>
      <c r="S30" s="27"/>
      <c r="U30" s="413"/>
      <c r="V30" s="414"/>
      <c r="W30" s="414"/>
      <c r="X30" s="414"/>
      <c r="Y30" s="415"/>
      <c r="Z30" s="415"/>
      <c r="AA30" s="415"/>
      <c r="AB30" s="415"/>
      <c r="AC30" s="415"/>
      <c r="AD30" s="415"/>
      <c r="AE30" s="415"/>
      <c r="AF30" s="415"/>
      <c r="AG30" s="415"/>
      <c r="AH30" s="415"/>
      <c r="AI30" s="415"/>
      <c r="AJ30" s="415"/>
      <c r="BD30" s="417">
        <v>2</v>
      </c>
      <c r="BE30" s="418"/>
      <c r="BF30" s="417"/>
      <c r="BG30" s="418"/>
      <c r="BH30" s="423" t="s">
        <v>113</v>
      </c>
      <c r="BI30" s="424"/>
      <c r="BJ30" s="424"/>
      <c r="BK30" s="424"/>
      <c r="BL30" s="424"/>
      <c r="BM30" s="424"/>
      <c r="BN30" s="424"/>
      <c r="BO30" s="424"/>
      <c r="BP30" s="424"/>
      <c r="BQ30" s="424"/>
      <c r="BR30" s="425"/>
    </row>
    <row r="31" spans="1:70" ht="13.5" customHeight="1">
      <c r="BD31" s="419"/>
      <c r="BE31" s="420"/>
      <c r="BF31" s="419"/>
      <c r="BG31" s="420"/>
      <c r="BH31" s="426"/>
      <c r="BI31" s="427"/>
      <c r="BJ31" s="427"/>
      <c r="BK31" s="427"/>
      <c r="BL31" s="427"/>
      <c r="BM31" s="427"/>
      <c r="BN31" s="427"/>
      <c r="BO31" s="427"/>
      <c r="BP31" s="427"/>
      <c r="BQ31" s="427"/>
      <c r="BR31" s="428"/>
    </row>
    <row r="32" spans="1:70" ht="13.5" customHeight="1">
      <c r="BD32" s="419"/>
      <c r="BE32" s="420"/>
      <c r="BF32" s="419"/>
      <c r="BG32" s="420"/>
      <c r="BH32" s="426"/>
      <c r="BI32" s="427"/>
      <c r="BJ32" s="427"/>
      <c r="BK32" s="427"/>
      <c r="BL32" s="427"/>
      <c r="BM32" s="427"/>
      <c r="BN32" s="427"/>
      <c r="BO32" s="427"/>
      <c r="BP32" s="427"/>
      <c r="BQ32" s="427"/>
      <c r="BR32" s="428"/>
    </row>
    <row r="33" spans="56:70" ht="13.5" customHeight="1" thickBot="1">
      <c r="BD33" s="421"/>
      <c r="BE33" s="422"/>
      <c r="BF33" s="421"/>
      <c r="BG33" s="422"/>
      <c r="BH33" s="429"/>
      <c r="BI33" s="430"/>
      <c r="BJ33" s="430"/>
      <c r="BK33" s="430"/>
      <c r="BL33" s="430"/>
      <c r="BM33" s="430"/>
      <c r="BN33" s="430"/>
      <c r="BO33" s="430"/>
      <c r="BP33" s="430"/>
      <c r="BQ33" s="430"/>
      <c r="BR33" s="431"/>
    </row>
  </sheetData>
  <sheetProtection password="F983" sheet="1" objects="1" scenarios="1"/>
  <protectedRanges>
    <protectedRange sqref="Z9:AE10 F7:O24" name="範囲1"/>
  </protectedRanges>
  <mergeCells count="68">
    <mergeCell ref="AR26:BB29"/>
    <mergeCell ref="AN22:AO25"/>
    <mergeCell ref="AR22:BB25"/>
    <mergeCell ref="AP22:AQ25"/>
    <mergeCell ref="BD30:BE33"/>
    <mergeCell ref="AP26:AQ29"/>
    <mergeCell ref="AN26:AO29"/>
    <mergeCell ref="BF30:BG33"/>
    <mergeCell ref="BH30:BR33"/>
    <mergeCell ref="BD22:BE25"/>
    <mergeCell ref="BF22:BG25"/>
    <mergeCell ref="BH22:BR25"/>
    <mergeCell ref="BD26:BE29"/>
    <mergeCell ref="BF26:BG29"/>
    <mergeCell ref="BH26:BR29"/>
    <mergeCell ref="U30:X30"/>
    <mergeCell ref="Y30:AJ30"/>
    <mergeCell ref="AF9:AG10"/>
    <mergeCell ref="AJ26:AJ29"/>
    <mergeCell ref="AJ9:AJ10"/>
    <mergeCell ref="AJ7:AJ8"/>
    <mergeCell ref="F7:O8"/>
    <mergeCell ref="P7:Q8"/>
    <mergeCell ref="P17:Q18"/>
    <mergeCell ref="S17:S18"/>
    <mergeCell ref="P13:Q14"/>
    <mergeCell ref="U7:Y8"/>
    <mergeCell ref="Z7:AE8"/>
    <mergeCell ref="F15:O16"/>
    <mergeCell ref="S13:S14"/>
    <mergeCell ref="C26:F29"/>
    <mergeCell ref="G26:P29"/>
    <mergeCell ref="S26:S29"/>
    <mergeCell ref="F23:O24"/>
    <mergeCell ref="P23:Q24"/>
    <mergeCell ref="S23:S24"/>
    <mergeCell ref="A3:S3"/>
    <mergeCell ref="A17:E18"/>
    <mergeCell ref="A19:E20"/>
    <mergeCell ref="A21:E22"/>
    <mergeCell ref="A23:E24"/>
    <mergeCell ref="F19:O20"/>
    <mergeCell ref="P19:Q20"/>
    <mergeCell ref="S7:S8"/>
    <mergeCell ref="P9:Q10"/>
    <mergeCell ref="S9:S10"/>
    <mergeCell ref="F11:O12"/>
    <mergeCell ref="S19:S20"/>
    <mergeCell ref="P21:Q22"/>
    <mergeCell ref="S21:S22"/>
    <mergeCell ref="S11:S12"/>
    <mergeCell ref="F21:O22"/>
    <mergeCell ref="A1:AJ1"/>
    <mergeCell ref="U3:AI3"/>
    <mergeCell ref="P15:Q16"/>
    <mergeCell ref="S15:S16"/>
    <mergeCell ref="F17:O18"/>
    <mergeCell ref="A9:E10"/>
    <mergeCell ref="A11:E12"/>
    <mergeCell ref="A13:E14"/>
    <mergeCell ref="A15:E16"/>
    <mergeCell ref="F9:O10"/>
    <mergeCell ref="F13:O14"/>
    <mergeCell ref="AF7:AG8"/>
    <mergeCell ref="A7:E8"/>
    <mergeCell ref="B4:R5"/>
    <mergeCell ref="U4:AI5"/>
    <mergeCell ref="P11:Q12"/>
  </mergeCells>
  <phoneticPr fontId="11"/>
  <conditionalFormatting sqref="U9:AE10">
    <cfRule type="expression" dxfId="97" priority="8">
      <formula>$Z$7="辞退（短縮卒業・修了）"</formula>
    </cfRule>
  </conditionalFormatting>
  <conditionalFormatting sqref="Z11:AE12">
    <cfRule type="expression" dxfId="96" priority="7">
      <formula>$Z$7="辞退（短縮卒業・修了）"</formula>
    </cfRule>
  </conditionalFormatting>
  <conditionalFormatting sqref="G26:P29">
    <cfRule type="expression" dxfId="95" priority="2">
      <formula>$G$26=$AR$26</formula>
    </cfRule>
    <cfRule type="expression" dxfId="94" priority="6">
      <formula>$G$26="基本情報の入力完了です。"</formula>
    </cfRule>
  </conditionalFormatting>
  <dataValidations count="9">
    <dataValidation imeMode="fullKatakana" allowBlank="1" showInputMessage="1" showErrorMessage="1" sqref="F17"/>
    <dataValidation allowBlank="1" showInputMessage="1" showErrorMessage="1" error="西暦YYYY/MM/DDの形式で入力してください。" sqref="AA21:AF22 AA26:AF26"/>
    <dataValidation type="list" allowBlank="1" showInputMessage="1" showErrorMessage="1" sqref="Z9:AE10">
      <formula1>$AN$7:$AN$11</formula1>
    </dataValidation>
    <dataValidation type="date" allowBlank="1" showInputMessage="1" showErrorMessage="1" error="西暦YYYY/MM/DDの形式で入力してください。" sqref="AC16 AA16 AE16">
      <formula1>1</formula1>
      <formula2>146099</formula2>
    </dataValidation>
    <dataValidation type="list" allowBlank="1" showInputMessage="1" showErrorMessage="1" sqref="AA13">
      <formula1>"はい,いいえ"</formula1>
    </dataValidation>
    <dataValidation type="whole" allowBlank="1" showInputMessage="1" showErrorMessage="1" errorTitle="学年エラー" error="数字のみで入力してください。" sqref="F21:O22">
      <formula1>1</formula1>
      <formula2>100</formula2>
    </dataValidation>
    <dataValidation type="date" allowBlank="1" showInputMessage="1" showErrorMessage="1" errorTitle="届出年月日エラー" error="西暦YYYY/MM/DDの形式で入力してください。" sqref="F7:O8">
      <formula1>1</formula1>
      <formula2>117974</formula2>
    </dataValidation>
    <dataValidation type="whole" allowBlank="1" showInputMessage="1" showErrorMessage="1" errorTitle="奨学生番号エラー" error="5から始まる11ケタの奨学生番号を入力してください。" promptTitle="52から始まる11ケタの奨学生番号を入力してください。" sqref="F23:O24">
      <formula1>51900000000</formula1>
      <formula2>59999999999</formula2>
    </dataValidation>
    <dataValidation type="date" allowBlank="1" showInputMessage="1" showErrorMessage="1" errorTitle="生年月日エラー" error="西暦YYYY/MM/DDの形式で入力してください。" sqref="F15:O16">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EB82"/>
  <sheetViews>
    <sheetView showGridLines="0" view="pageBreakPreview" zoomScale="70" zoomScaleNormal="160" zoomScaleSheetLayoutView="70" workbookViewId="0">
      <pane ySplit="1" topLeftCell="A2" activePane="bottomLeft" state="frozen"/>
      <selection pane="bottomLeft" activeCell="DO11" sqref="DO11"/>
    </sheetView>
  </sheetViews>
  <sheetFormatPr defaultColWidth="2.25" defaultRowHeight="13.5" customHeight="1"/>
  <cols>
    <col min="1" max="6" width="3.625" style="75" customWidth="1"/>
    <col min="7" max="14" width="3.625" style="1" customWidth="1"/>
    <col min="15" max="15" width="3.625" style="12" customWidth="1"/>
    <col min="16" max="22" width="3.625" style="75" customWidth="1"/>
    <col min="23" max="29" width="3.625" style="1" customWidth="1"/>
    <col min="30" max="50" width="3.625" style="15" customWidth="1"/>
    <col min="51" max="51" width="3.625" style="18" customWidth="1"/>
    <col min="52" max="53" width="3.625" style="15" hidden="1" customWidth="1"/>
    <col min="54" max="56" width="3.125" style="15" hidden="1" customWidth="1"/>
    <col min="57" max="58" width="3.5" style="15" hidden="1" customWidth="1"/>
    <col min="59" max="60" width="3.125" style="15" hidden="1" customWidth="1"/>
    <col min="61" max="99" width="2.25" style="1" hidden="1" customWidth="1"/>
    <col min="100" max="101" width="5.25" style="1" hidden="1" customWidth="1"/>
    <col min="102" max="102" width="3" style="1" hidden="1" customWidth="1"/>
    <col min="103" max="103" width="2.25" style="1" hidden="1" customWidth="1"/>
    <col min="104" max="105" width="5.625" style="1" hidden="1" customWidth="1"/>
    <col min="106" max="110" width="2.25" style="1" hidden="1" customWidth="1"/>
    <col min="111" max="134" width="2.25" style="1" customWidth="1"/>
    <col min="135" max="16384" width="2.25" style="1"/>
  </cols>
  <sheetData>
    <row r="1" spans="1:110" ht="30" customHeight="1">
      <c r="A1" s="487" t="s">
        <v>239</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row>
    <row r="2" spans="1:110" ht="5.0999999999999996" customHeight="1" thickBot="1">
      <c r="A2" s="308"/>
      <c r="B2" s="308"/>
      <c r="C2" s="308"/>
      <c r="D2" s="308"/>
      <c r="E2" s="308"/>
      <c r="F2" s="308"/>
      <c r="P2" s="308"/>
      <c r="Q2" s="308"/>
      <c r="R2" s="308"/>
      <c r="S2" s="308"/>
      <c r="T2" s="308"/>
      <c r="U2" s="308"/>
      <c r="V2" s="308"/>
    </row>
    <row r="3" spans="1:110" ht="30" customHeight="1" thickBot="1">
      <c r="A3" s="208" t="s">
        <v>177</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509" t="s">
        <v>237</v>
      </c>
      <c r="AK3" s="510"/>
      <c r="AL3" s="510"/>
      <c r="AM3" s="510"/>
      <c r="AN3" s="510"/>
      <c r="AO3" s="510"/>
      <c r="AP3" s="510"/>
      <c r="AQ3" s="510"/>
      <c r="AR3" s="510"/>
      <c r="AS3" s="510"/>
      <c r="AT3" s="510"/>
      <c r="AU3" s="510"/>
      <c r="AV3" s="510"/>
      <c r="AW3" s="510"/>
      <c r="AX3" s="511"/>
      <c r="AY3" s="251"/>
      <c r="AZ3" s="208"/>
      <c r="BA3" s="208"/>
      <c r="BU3" s="12"/>
      <c r="BV3" s="12"/>
      <c r="BW3" s="12"/>
      <c r="BX3" s="609" t="s">
        <v>228</v>
      </c>
      <c r="BY3" s="609"/>
      <c r="BZ3" s="609"/>
      <c r="CA3" s="609"/>
      <c r="CB3" s="609"/>
      <c r="CC3" s="609"/>
      <c r="CD3" s="12"/>
      <c r="CE3" s="12"/>
      <c r="CF3" s="12"/>
    </row>
    <row r="4" spans="1:110" ht="24.95" customHeight="1">
      <c r="B4" s="375" t="s">
        <v>125</v>
      </c>
      <c r="C4" s="376"/>
      <c r="D4" s="376"/>
      <c r="E4" s="376"/>
      <c r="F4" s="376"/>
      <c r="G4" s="376"/>
      <c r="H4" s="376"/>
      <c r="I4" s="376"/>
      <c r="J4" s="376"/>
      <c r="K4" s="376"/>
      <c r="L4" s="376"/>
      <c r="M4" s="376"/>
      <c r="N4" s="376"/>
      <c r="O4" s="376"/>
      <c r="P4" s="376"/>
      <c r="Q4" s="376"/>
      <c r="R4" s="376"/>
      <c r="S4" s="27"/>
      <c r="U4" s="375" t="s">
        <v>238</v>
      </c>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252"/>
      <c r="BU4" s="483">
        <f>AA12</f>
        <v>0</v>
      </c>
      <c r="BV4" s="483"/>
      <c r="BW4" s="483"/>
      <c r="BX4" s="484" t="b">
        <f>IF(BU4="はい","1900/1/1",IF(BU4="いいえ","2025/4/2"))</f>
        <v>0</v>
      </c>
      <c r="BY4" s="484"/>
      <c r="BZ4" s="484"/>
      <c r="CA4" s="484"/>
      <c r="CB4" s="484"/>
      <c r="CC4" s="484"/>
      <c r="CD4" s="483"/>
      <c r="CE4" s="483"/>
      <c r="CF4" s="483"/>
    </row>
    <row r="5" spans="1:110" ht="24.95" customHeight="1">
      <c r="B5" s="376"/>
      <c r="C5" s="376"/>
      <c r="D5" s="376"/>
      <c r="E5" s="376"/>
      <c r="F5" s="376"/>
      <c r="G5" s="376"/>
      <c r="H5" s="376"/>
      <c r="I5" s="376"/>
      <c r="J5" s="376"/>
      <c r="K5" s="376"/>
      <c r="L5" s="376"/>
      <c r="M5" s="376"/>
      <c r="N5" s="376"/>
      <c r="O5" s="376"/>
      <c r="P5" s="376"/>
      <c r="Q5" s="376"/>
      <c r="R5" s="376"/>
      <c r="S5" s="27"/>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252"/>
      <c r="BX5" s="483"/>
      <c r="BY5" s="483"/>
      <c r="BZ5" s="483"/>
    </row>
    <row r="6" spans="1:110" s="3" customFormat="1" ht="6" customHeight="1" thickBot="1">
      <c r="A6" s="16"/>
      <c r="B6" s="121"/>
      <c r="C6" s="121"/>
      <c r="D6" s="121"/>
      <c r="E6" s="121"/>
      <c r="F6" s="121"/>
      <c r="G6" s="121"/>
      <c r="H6" s="121"/>
      <c r="I6" s="121"/>
      <c r="J6" s="121"/>
      <c r="K6" s="121"/>
      <c r="L6" s="121"/>
      <c r="M6" s="121"/>
      <c r="N6" s="121"/>
      <c r="O6" s="121"/>
      <c r="P6" s="121"/>
      <c r="Q6" s="121"/>
      <c r="R6" s="121"/>
      <c r="S6" s="128"/>
      <c r="T6" s="16"/>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200"/>
      <c r="AX6" s="121"/>
      <c r="AY6" s="252"/>
      <c r="AZ6" s="18"/>
      <c r="BA6" s="18"/>
      <c r="BB6" s="18"/>
      <c r="BC6" s="18"/>
      <c r="BD6" s="18"/>
      <c r="BE6" s="18"/>
      <c r="BF6" s="18"/>
      <c r="BG6" s="18"/>
      <c r="BH6" s="18"/>
    </row>
    <row r="7" spans="1:110" ht="14.25" customHeight="1">
      <c r="B7" s="356" t="s">
        <v>27</v>
      </c>
      <c r="C7" s="356"/>
      <c r="D7" s="356"/>
      <c r="E7" s="356"/>
      <c r="F7" s="56"/>
      <c r="G7" s="546" t="str">
        <f>IF('①基本情報・異動情報（学生入力用）'!F7="","学生入力用未入力です。",'①基本情報・異動情報（学生入力用）'!F7)</f>
        <v>学生入力用未入力です。</v>
      </c>
      <c r="H7" s="547"/>
      <c r="I7" s="547"/>
      <c r="J7" s="547"/>
      <c r="K7" s="547"/>
      <c r="L7" s="547"/>
      <c r="M7" s="547"/>
      <c r="N7" s="547"/>
      <c r="O7" s="547"/>
      <c r="P7" s="548"/>
      <c r="Q7" s="485" t="s">
        <v>114</v>
      </c>
      <c r="R7" s="123"/>
      <c r="S7" s="538"/>
      <c r="U7" s="356" t="s">
        <v>34</v>
      </c>
      <c r="V7" s="356"/>
      <c r="W7" s="356"/>
      <c r="X7" s="356"/>
      <c r="Y7" s="356"/>
      <c r="Z7" s="120"/>
      <c r="AA7" s="482" t="str">
        <f>IF('①基本情報・異動情報（学生入力用）'!Z7="","学生入力用未入力です。",'①基本情報・異動情報（学生入力用）'!Z7)</f>
        <v>辞退（短縮卒業・修了）</v>
      </c>
      <c r="AB7" s="408"/>
      <c r="AC7" s="408"/>
      <c r="AD7" s="408"/>
      <c r="AE7" s="408"/>
      <c r="AF7" s="408"/>
      <c r="AG7" s="408"/>
      <c r="AH7" s="409"/>
      <c r="AI7" s="485" t="s">
        <v>114</v>
      </c>
      <c r="AO7" s="123"/>
      <c r="AP7" s="123"/>
      <c r="AQ7" s="123"/>
      <c r="AR7" s="123"/>
      <c r="AS7" s="123"/>
      <c r="AT7" s="123"/>
      <c r="AU7" s="123"/>
      <c r="AV7" s="400" t="str">
        <f>IF(OR(CV7="",CX7="",CZ7=""),"未入力","OK")</f>
        <v>未入力</v>
      </c>
      <c r="AW7" s="400"/>
      <c r="AX7" s="400"/>
      <c r="AY7" s="248"/>
      <c r="AZ7" s="400">
        <f>IF(AV7="OK",0,1)</f>
        <v>1</v>
      </c>
      <c r="BA7" s="123"/>
      <c r="BB7" s="466" t="e">
        <f>CV7*10000+CX7*100+CZ7*1</f>
        <v>#VALUE!</v>
      </c>
      <c r="BC7" s="467"/>
      <c r="BD7" s="468"/>
      <c r="BG7" s="14" t="s">
        <v>116</v>
      </c>
      <c r="BL7" s="102"/>
      <c r="BM7" s="400">
        <f>IF(AI7="OK",0,1)</f>
        <v>1</v>
      </c>
      <c r="CV7" s="443" t="str">
        <f>IF(AA9="","",YEAR(AA9))</f>
        <v/>
      </c>
      <c r="CW7" s="439"/>
      <c r="CX7" s="438" t="str">
        <f>IF(AA9="","",MONTH(AA9))</f>
        <v/>
      </c>
      <c r="CY7" s="439"/>
      <c r="CZ7" s="438" t="str">
        <f>IF(AA9="","",DAY(AA9))</f>
        <v/>
      </c>
      <c r="DA7" s="513"/>
    </row>
    <row r="8" spans="1:110" ht="14.25" customHeight="1" thickBot="1">
      <c r="B8" s="356"/>
      <c r="C8" s="356"/>
      <c r="D8" s="356"/>
      <c r="E8" s="356"/>
      <c r="F8" s="56"/>
      <c r="G8" s="610"/>
      <c r="H8" s="611"/>
      <c r="I8" s="611"/>
      <c r="J8" s="611"/>
      <c r="K8" s="611"/>
      <c r="L8" s="611"/>
      <c r="M8" s="611"/>
      <c r="N8" s="611"/>
      <c r="O8" s="611"/>
      <c r="P8" s="612"/>
      <c r="Q8" s="486"/>
      <c r="R8" s="123"/>
      <c r="S8" s="538"/>
      <c r="U8" s="356"/>
      <c r="V8" s="356"/>
      <c r="W8" s="356"/>
      <c r="X8" s="356"/>
      <c r="Y8" s="356"/>
      <c r="Z8" s="120"/>
      <c r="AA8" s="410"/>
      <c r="AB8" s="411"/>
      <c r="AC8" s="411"/>
      <c r="AD8" s="411"/>
      <c r="AE8" s="411"/>
      <c r="AF8" s="411"/>
      <c r="AG8" s="411"/>
      <c r="AH8" s="412"/>
      <c r="AI8" s="486"/>
      <c r="AO8" s="123"/>
      <c r="AP8" s="123"/>
      <c r="AQ8" s="123"/>
      <c r="AR8" s="123"/>
      <c r="AS8" s="123"/>
      <c r="AT8" s="123"/>
      <c r="AU8" s="123"/>
      <c r="AV8" s="400"/>
      <c r="AW8" s="400"/>
      <c r="AX8" s="400"/>
      <c r="AY8" s="248"/>
      <c r="AZ8" s="400"/>
      <c r="BB8" s="469"/>
      <c r="BC8" s="470"/>
      <c r="BD8" s="471"/>
      <c r="BG8" s="14" t="s">
        <v>117</v>
      </c>
      <c r="BL8" s="102"/>
      <c r="BM8" s="400"/>
      <c r="CV8" s="444"/>
      <c r="CW8" s="441"/>
      <c r="CX8" s="440"/>
      <c r="CY8" s="441"/>
      <c r="CZ8" s="440"/>
      <c r="DA8" s="515"/>
    </row>
    <row r="9" spans="1:110" ht="14.25" customHeight="1" thickTop="1">
      <c r="B9" s="356" t="s">
        <v>30</v>
      </c>
      <c r="C9" s="356"/>
      <c r="D9" s="356"/>
      <c r="E9" s="356"/>
      <c r="F9" s="56"/>
      <c r="G9" s="532" t="str">
        <f>IF('①基本情報・異動情報（学生入力用）'!F9="","学生入力用未入力です。",'①基本情報・異動情報（学生入力用）'!F9)</f>
        <v>学生入力用未入力です。</v>
      </c>
      <c r="H9" s="533"/>
      <c r="I9" s="533"/>
      <c r="J9" s="533"/>
      <c r="K9" s="533"/>
      <c r="L9" s="533"/>
      <c r="M9" s="533"/>
      <c r="N9" s="533"/>
      <c r="O9" s="533"/>
      <c r="P9" s="534"/>
      <c r="Q9" s="486"/>
      <c r="R9" s="123"/>
      <c r="S9" s="538"/>
      <c r="U9" s="374" t="s">
        <v>253</v>
      </c>
      <c r="V9" s="442"/>
      <c r="W9" s="442"/>
      <c r="X9" s="442"/>
      <c r="Y9" s="442"/>
      <c r="Z9" s="120"/>
      <c r="AA9" s="401"/>
      <c r="AB9" s="402"/>
      <c r="AC9" s="402"/>
      <c r="AD9" s="402"/>
      <c r="AE9" s="402"/>
      <c r="AF9" s="402"/>
      <c r="AG9" s="402"/>
      <c r="AH9" s="403"/>
      <c r="AI9" s="321"/>
      <c r="AJ9" s="472" t="s">
        <v>101</v>
      </c>
      <c r="AK9" s="473"/>
      <c r="AL9" s="474" t="s">
        <v>89</v>
      </c>
      <c r="AM9" s="474"/>
      <c r="AN9" s="474"/>
      <c r="AO9" s="475"/>
      <c r="AP9" s="476" t="str">
        <f>IF(CV7="","",IF(AND(CX7&gt;11,CZ7&gt;1),(CV7+1)&amp;"／"&amp;"1",IF(AND(CZ7&gt;1,CZ7&lt;32),CV7&amp;"／"&amp;(CX7+1),CV7&amp;"／"&amp;CX7)))</f>
        <v/>
      </c>
      <c r="AQ9" s="477"/>
      <c r="AR9" s="477"/>
      <c r="AS9" s="477"/>
      <c r="AT9" s="477"/>
      <c r="AU9" s="478"/>
      <c r="BL9" s="55"/>
      <c r="BM9" s="400">
        <f>IF(AI9="OK",0,1)</f>
        <v>1</v>
      </c>
    </row>
    <row r="10" spans="1:110" ht="14.25" customHeight="1" thickBot="1">
      <c r="B10" s="356"/>
      <c r="C10" s="356"/>
      <c r="D10" s="356"/>
      <c r="E10" s="356"/>
      <c r="F10" s="56"/>
      <c r="G10" s="535"/>
      <c r="H10" s="536"/>
      <c r="I10" s="536"/>
      <c r="J10" s="536"/>
      <c r="K10" s="536"/>
      <c r="L10" s="536"/>
      <c r="M10" s="536"/>
      <c r="N10" s="536"/>
      <c r="O10" s="536"/>
      <c r="P10" s="537"/>
      <c r="Q10" s="486"/>
      <c r="R10" s="123"/>
      <c r="S10" s="538"/>
      <c r="U10" s="442"/>
      <c r="V10" s="442"/>
      <c r="W10" s="442"/>
      <c r="X10" s="442"/>
      <c r="Y10" s="442"/>
      <c r="Z10" s="120"/>
      <c r="AA10" s="404"/>
      <c r="AB10" s="405"/>
      <c r="AC10" s="405"/>
      <c r="AD10" s="405"/>
      <c r="AE10" s="405"/>
      <c r="AF10" s="405"/>
      <c r="AG10" s="405"/>
      <c r="AH10" s="406"/>
      <c r="AI10" s="322"/>
      <c r="AJ10" s="473"/>
      <c r="AK10" s="473"/>
      <c r="AL10" s="474"/>
      <c r="AM10" s="474"/>
      <c r="AN10" s="474"/>
      <c r="AO10" s="475"/>
      <c r="AP10" s="479"/>
      <c r="AQ10" s="480"/>
      <c r="AR10" s="480"/>
      <c r="AS10" s="480"/>
      <c r="AT10" s="480"/>
      <c r="AU10" s="481"/>
      <c r="BL10" s="102"/>
      <c r="BM10" s="400"/>
    </row>
    <row r="11" spans="1:110" ht="14.25" customHeight="1" thickBot="1">
      <c r="B11" s="356" t="s">
        <v>31</v>
      </c>
      <c r="C11" s="356"/>
      <c r="D11" s="356"/>
      <c r="E11" s="356"/>
      <c r="F11" s="56"/>
      <c r="G11" s="546" t="str">
        <f>IF('①基本情報・異動情報（学生入力用）'!F11="","学生入力用未入力です。",'①基本情報・異動情報（学生入力用）'!F11)</f>
        <v>学生入力用未入力です。</v>
      </c>
      <c r="H11" s="547"/>
      <c r="I11" s="547"/>
      <c r="J11" s="547"/>
      <c r="K11" s="547"/>
      <c r="L11" s="547"/>
      <c r="M11" s="547"/>
      <c r="N11" s="547"/>
      <c r="O11" s="547"/>
      <c r="P11" s="548"/>
      <c r="Q11" s="486"/>
      <c r="R11" s="123"/>
      <c r="S11" s="538"/>
      <c r="AF11" s="65"/>
      <c r="AG11" s="123"/>
      <c r="AH11" s="123"/>
      <c r="AI11" s="123"/>
    </row>
    <row r="12" spans="1:110" ht="14.25" customHeight="1" thickBot="1">
      <c r="B12" s="356"/>
      <c r="C12" s="356"/>
      <c r="D12" s="356"/>
      <c r="E12" s="356"/>
      <c r="F12" s="56"/>
      <c r="G12" s="610"/>
      <c r="H12" s="611"/>
      <c r="I12" s="611"/>
      <c r="J12" s="611"/>
      <c r="K12" s="611"/>
      <c r="L12" s="611"/>
      <c r="M12" s="611"/>
      <c r="N12" s="611"/>
      <c r="O12" s="611"/>
      <c r="P12" s="612"/>
      <c r="Q12" s="486"/>
      <c r="R12" s="123"/>
      <c r="S12" s="538"/>
      <c r="U12" s="323"/>
      <c r="V12" s="324"/>
      <c r="W12" s="324"/>
      <c r="X12" s="324"/>
      <c r="Y12" s="324"/>
      <c r="Z12" s="324"/>
      <c r="AA12" s="20"/>
      <c r="AB12" s="20"/>
      <c r="AC12" s="20"/>
      <c r="AD12" s="20"/>
      <c r="AE12" s="20"/>
      <c r="AF12" s="20"/>
      <c r="AG12" s="20"/>
      <c r="AH12" s="20"/>
      <c r="AI12" s="20"/>
      <c r="AJ12" s="123"/>
      <c r="AK12" s="383" t="s">
        <v>100</v>
      </c>
      <c r="AL12" s="574"/>
      <c r="AM12" s="574"/>
      <c r="AN12" s="575"/>
      <c r="AO12" s="391" t="str">
        <f>IF(OR(CB23="様式相違",CB20="様式相違"),CG20,IF(AZ7=0,"異動情報の入力完了です。","エラー：未入力項目があります。必要項目を全て入力してください。"))</f>
        <v>エラー：未入力項目があります。必要項目を全て入力してください。</v>
      </c>
      <c r="AP12" s="391"/>
      <c r="AQ12" s="391"/>
      <c r="AR12" s="391"/>
      <c r="AS12" s="391"/>
      <c r="AT12" s="391"/>
      <c r="AU12" s="391"/>
      <c r="AV12" s="391"/>
      <c r="AW12" s="391"/>
      <c r="AX12" s="392"/>
      <c r="DD12" s="552" t="str">
        <f>IF(AA12="","未入力","OK")</f>
        <v>未入力</v>
      </c>
      <c r="DE12" s="552"/>
      <c r="DF12" s="400">
        <f>IF(DD12="OK",0,1)</f>
        <v>1</v>
      </c>
    </row>
    <row r="13" spans="1:110" ht="14.25" customHeight="1" thickBot="1">
      <c r="B13" s="358" t="s">
        <v>32</v>
      </c>
      <c r="C13" s="358"/>
      <c r="D13" s="358"/>
      <c r="E13" s="358"/>
      <c r="F13" s="56"/>
      <c r="G13" s="539" t="str">
        <f>IF('①基本情報・異動情報（学生入力用）'!F13="","学生入力用未入力です。",'①基本情報・異動情報（学生入力用）'!F13)</f>
        <v>学生入力用未入力です。</v>
      </c>
      <c r="H13" s="540"/>
      <c r="I13" s="540"/>
      <c r="J13" s="540"/>
      <c r="K13" s="540"/>
      <c r="L13" s="540"/>
      <c r="M13" s="540"/>
      <c r="N13" s="540"/>
      <c r="O13" s="540"/>
      <c r="P13" s="541"/>
      <c r="Q13" s="486"/>
      <c r="R13" s="123"/>
      <c r="S13" s="538"/>
      <c r="T13" s="144"/>
      <c r="U13" s="324"/>
      <c r="V13" s="324"/>
      <c r="W13" s="324"/>
      <c r="X13" s="324"/>
      <c r="Y13" s="324"/>
      <c r="Z13" s="324"/>
      <c r="AA13" s="20"/>
      <c r="AB13" s="20"/>
      <c r="AC13" s="20"/>
      <c r="AD13" s="20"/>
      <c r="AE13" s="20"/>
      <c r="AF13" s="20"/>
      <c r="AG13" s="20"/>
      <c r="AH13" s="20"/>
      <c r="AI13" s="20"/>
      <c r="AJ13" s="123"/>
      <c r="AK13" s="385"/>
      <c r="AL13" s="576"/>
      <c r="AM13" s="576"/>
      <c r="AN13" s="577"/>
      <c r="AO13" s="394"/>
      <c r="AP13" s="394"/>
      <c r="AQ13" s="394"/>
      <c r="AR13" s="394"/>
      <c r="AS13" s="394"/>
      <c r="AT13" s="394"/>
      <c r="AU13" s="394"/>
      <c r="AV13" s="394"/>
      <c r="AW13" s="394"/>
      <c r="AX13" s="395"/>
      <c r="DD13" s="552"/>
      <c r="DE13" s="552"/>
      <c r="DF13" s="400"/>
    </row>
    <row r="14" spans="1:110" ht="14.25" customHeight="1" thickBot="1">
      <c r="B14" s="358"/>
      <c r="C14" s="358"/>
      <c r="D14" s="358"/>
      <c r="E14" s="358"/>
      <c r="F14" s="56"/>
      <c r="G14" s="542"/>
      <c r="H14" s="543"/>
      <c r="I14" s="543"/>
      <c r="J14" s="543"/>
      <c r="K14" s="543"/>
      <c r="L14" s="543"/>
      <c r="M14" s="543"/>
      <c r="N14" s="543"/>
      <c r="O14" s="543"/>
      <c r="P14" s="544"/>
      <c r="Q14" s="486"/>
      <c r="R14" s="123"/>
      <c r="S14" s="538"/>
      <c r="T14" s="17"/>
      <c r="U14" s="325"/>
      <c r="V14" s="326"/>
      <c r="W14" s="326"/>
      <c r="X14" s="326"/>
      <c r="Y14" s="326"/>
      <c r="Z14" s="324"/>
      <c r="AA14" s="327"/>
      <c r="AB14" s="327"/>
      <c r="AC14" s="327"/>
      <c r="AD14" s="327"/>
      <c r="AE14" s="327"/>
      <c r="AF14" s="327"/>
      <c r="AG14" s="327"/>
      <c r="AH14" s="327"/>
      <c r="AI14" s="327"/>
      <c r="AJ14" s="14"/>
      <c r="AK14" s="385"/>
      <c r="AL14" s="576"/>
      <c r="AM14" s="576"/>
      <c r="AN14" s="577"/>
      <c r="AO14" s="394"/>
      <c r="AP14" s="394"/>
      <c r="AQ14" s="394"/>
      <c r="AR14" s="394"/>
      <c r="AS14" s="394"/>
      <c r="AT14" s="394"/>
      <c r="AU14" s="394"/>
      <c r="AV14" s="394"/>
      <c r="AW14" s="394"/>
      <c r="AX14" s="395"/>
      <c r="AY14" s="314"/>
      <c r="AZ14" s="103"/>
      <c r="BA14" s="103"/>
      <c r="BB14" s="516" t="e">
        <f>CV14*10000+CX14*100+CZ14</f>
        <v>#VALUE!</v>
      </c>
      <c r="BC14" s="517"/>
      <c r="BD14" s="518"/>
      <c r="BE14" s="419" t="e">
        <f>IF(BB14&lt;BB16,"正",IF(BB14=BB16,"同","誤"))</f>
        <v>#VALUE!</v>
      </c>
      <c r="BF14" s="483"/>
      <c r="BG14" s="461"/>
      <c r="BH14" s="445"/>
      <c r="BI14" s="445"/>
      <c r="BJ14" s="445"/>
      <c r="BK14" s="445"/>
      <c r="BL14" s="462"/>
      <c r="BM14" s="463"/>
      <c r="BN14" s="463"/>
      <c r="BO14" s="463"/>
      <c r="BP14" s="463"/>
      <c r="BQ14" s="463"/>
      <c r="BR14" s="463"/>
      <c r="BS14" s="463"/>
      <c r="BT14" s="463"/>
      <c r="BU14" s="463"/>
      <c r="BV14" s="463"/>
      <c r="BW14" s="463"/>
      <c r="BX14" s="463"/>
      <c r="CB14" s="461">
        <v>0</v>
      </c>
      <c r="CC14" s="445"/>
      <c r="CD14" s="445"/>
      <c r="CE14" s="445"/>
      <c r="CF14" s="445"/>
      <c r="CG14" s="462" t="s">
        <v>115</v>
      </c>
      <c r="CH14" s="463"/>
      <c r="CI14" s="463"/>
      <c r="CJ14" s="463"/>
      <c r="CK14" s="463"/>
      <c r="CL14" s="463"/>
      <c r="CM14" s="463"/>
      <c r="CN14" s="463"/>
      <c r="CO14" s="463"/>
      <c r="CP14" s="463"/>
      <c r="CQ14" s="463"/>
      <c r="CR14" s="463"/>
      <c r="CS14" s="463"/>
      <c r="CV14" s="434" t="str">
        <f>IF(AA14="","",YEAR(AA14))</f>
        <v/>
      </c>
      <c r="CW14" s="435"/>
      <c r="CX14" s="438" t="str">
        <f>IF(AA14="","",MONTH(AA14))</f>
        <v/>
      </c>
      <c r="CY14" s="439"/>
      <c r="CZ14" s="512" t="str">
        <f>IF(AA14="","",DAY(AA14))</f>
        <v/>
      </c>
      <c r="DA14" s="513"/>
      <c r="DD14" s="372" t="str">
        <f>IF(OR(CV14="",CX14="",CZ14=""),"未入力","OK")</f>
        <v>未入力</v>
      </c>
      <c r="DE14" s="373"/>
      <c r="DF14" s="400">
        <f>IF(DD14="OK",0,1)</f>
        <v>1</v>
      </c>
    </row>
    <row r="15" spans="1:110" ht="14.25" customHeight="1" thickBot="1">
      <c r="B15" s="359" t="s">
        <v>120</v>
      </c>
      <c r="C15" s="358"/>
      <c r="D15" s="358"/>
      <c r="E15" s="358"/>
      <c r="F15" s="357"/>
      <c r="G15" s="546" t="str">
        <f>IF('①基本情報・異動情報（学生入力用）'!F15="","学生入力用未入力です。",'①基本情報・異動情報（学生入力用）'!F15)</f>
        <v>学生入力用未入力です。</v>
      </c>
      <c r="H15" s="547"/>
      <c r="I15" s="547"/>
      <c r="J15" s="547"/>
      <c r="K15" s="547"/>
      <c r="L15" s="547"/>
      <c r="M15" s="547"/>
      <c r="N15" s="547"/>
      <c r="O15" s="547"/>
      <c r="P15" s="548"/>
      <c r="Q15" s="486"/>
      <c r="R15" s="123"/>
      <c r="S15" s="538"/>
      <c r="T15" s="17"/>
      <c r="U15" s="326"/>
      <c r="V15" s="326"/>
      <c r="W15" s="326"/>
      <c r="X15" s="326"/>
      <c r="Y15" s="326"/>
      <c r="Z15" s="324"/>
      <c r="AA15" s="327"/>
      <c r="AB15" s="327"/>
      <c r="AC15" s="327"/>
      <c r="AD15" s="327"/>
      <c r="AE15" s="327"/>
      <c r="AF15" s="327"/>
      <c r="AG15" s="327"/>
      <c r="AH15" s="327"/>
      <c r="AI15" s="327"/>
      <c r="AK15" s="385"/>
      <c r="AL15" s="576"/>
      <c r="AM15" s="576"/>
      <c r="AN15" s="577"/>
      <c r="AO15" s="394"/>
      <c r="AP15" s="394"/>
      <c r="AQ15" s="394"/>
      <c r="AR15" s="394"/>
      <c r="AS15" s="394"/>
      <c r="AT15" s="394"/>
      <c r="AU15" s="394"/>
      <c r="AV15" s="394"/>
      <c r="AW15" s="394"/>
      <c r="AX15" s="395"/>
      <c r="AY15" s="314"/>
      <c r="AZ15" s="103"/>
      <c r="BA15" s="103"/>
      <c r="BB15" s="519"/>
      <c r="BC15" s="520"/>
      <c r="BD15" s="521"/>
      <c r="BE15" s="419"/>
      <c r="BF15" s="483"/>
      <c r="BG15" s="445"/>
      <c r="BH15" s="445"/>
      <c r="BI15" s="445"/>
      <c r="BJ15" s="445"/>
      <c r="BK15" s="445"/>
      <c r="BL15" s="463"/>
      <c r="BM15" s="463"/>
      <c r="BN15" s="463"/>
      <c r="BO15" s="463"/>
      <c r="BP15" s="463"/>
      <c r="BQ15" s="463"/>
      <c r="BR15" s="463"/>
      <c r="BS15" s="463"/>
      <c r="BT15" s="463"/>
      <c r="BU15" s="463"/>
      <c r="BV15" s="463"/>
      <c r="BW15" s="463"/>
      <c r="BX15" s="463"/>
      <c r="CB15" s="445"/>
      <c r="CC15" s="445"/>
      <c r="CD15" s="445"/>
      <c r="CE15" s="445"/>
      <c r="CF15" s="445"/>
      <c r="CG15" s="463"/>
      <c r="CH15" s="463"/>
      <c r="CI15" s="463"/>
      <c r="CJ15" s="463"/>
      <c r="CK15" s="463"/>
      <c r="CL15" s="463"/>
      <c r="CM15" s="463"/>
      <c r="CN15" s="463"/>
      <c r="CO15" s="463"/>
      <c r="CP15" s="463"/>
      <c r="CQ15" s="463"/>
      <c r="CR15" s="463"/>
      <c r="CS15" s="463"/>
      <c r="CV15" s="436"/>
      <c r="CW15" s="437"/>
      <c r="CX15" s="440"/>
      <c r="CY15" s="441"/>
      <c r="CZ15" s="514"/>
      <c r="DA15" s="515"/>
      <c r="DD15" s="372"/>
      <c r="DE15" s="373"/>
      <c r="DF15" s="400"/>
    </row>
    <row r="16" spans="1:110" ht="14.25" customHeight="1" thickBot="1">
      <c r="B16" s="358"/>
      <c r="C16" s="358"/>
      <c r="D16" s="358"/>
      <c r="E16" s="358"/>
      <c r="F16" s="357"/>
      <c r="G16" s="610"/>
      <c r="H16" s="611"/>
      <c r="I16" s="611"/>
      <c r="J16" s="611"/>
      <c r="K16" s="611"/>
      <c r="L16" s="611"/>
      <c r="M16" s="611"/>
      <c r="N16" s="611"/>
      <c r="O16" s="611"/>
      <c r="P16" s="612"/>
      <c r="Q16" s="486"/>
      <c r="R16" s="123"/>
      <c r="S16" s="538"/>
      <c r="U16" s="325"/>
      <c r="V16" s="326"/>
      <c r="W16" s="326"/>
      <c r="X16" s="326"/>
      <c r="Y16" s="326"/>
      <c r="Z16" s="16"/>
      <c r="AA16" s="328"/>
      <c r="AB16" s="328"/>
      <c r="AC16" s="328"/>
      <c r="AD16" s="328"/>
      <c r="AE16" s="328"/>
      <c r="AF16" s="328"/>
      <c r="AG16" s="328"/>
      <c r="AH16" s="328"/>
      <c r="AI16" s="328"/>
      <c r="AJ16" s="14"/>
      <c r="AK16" s="578"/>
      <c r="AL16" s="579"/>
      <c r="AM16" s="579"/>
      <c r="AN16" s="580"/>
      <c r="AO16" s="397"/>
      <c r="AP16" s="397"/>
      <c r="AQ16" s="397"/>
      <c r="AR16" s="397"/>
      <c r="AS16" s="397"/>
      <c r="AT16" s="397"/>
      <c r="AU16" s="397"/>
      <c r="AV16" s="397"/>
      <c r="AW16" s="397"/>
      <c r="AX16" s="398"/>
      <c r="AY16" s="314"/>
      <c r="AZ16" s="103"/>
      <c r="BA16" s="103"/>
      <c r="BB16" s="516" t="e">
        <f>IF(AA12="いいえ","98765432",CV16*10000+CX16*100+CZ16)</f>
        <v>#VALUE!</v>
      </c>
      <c r="BC16" s="517"/>
      <c r="BD16" s="518"/>
      <c r="BE16" s="419"/>
      <c r="BF16" s="483"/>
      <c r="BG16" s="445"/>
      <c r="BH16" s="445"/>
      <c r="BI16" s="445"/>
      <c r="BJ16" s="445"/>
      <c r="BK16" s="445"/>
      <c r="BL16" s="463"/>
      <c r="BM16" s="463"/>
      <c r="BN16" s="463"/>
      <c r="BO16" s="463"/>
      <c r="BP16" s="463"/>
      <c r="BQ16" s="463"/>
      <c r="BR16" s="463"/>
      <c r="BS16" s="463"/>
      <c r="BT16" s="463"/>
      <c r="BU16" s="463"/>
      <c r="BV16" s="463"/>
      <c r="BW16" s="463"/>
      <c r="BX16" s="463"/>
      <c r="CB16" s="445"/>
      <c r="CC16" s="445"/>
      <c r="CD16" s="445"/>
      <c r="CE16" s="445"/>
      <c r="CF16" s="445"/>
      <c r="CG16" s="463"/>
      <c r="CH16" s="463"/>
      <c r="CI16" s="463"/>
      <c r="CJ16" s="463"/>
      <c r="CK16" s="463"/>
      <c r="CL16" s="463"/>
      <c r="CM16" s="463"/>
      <c r="CN16" s="463"/>
      <c r="CO16" s="463"/>
      <c r="CP16" s="463"/>
      <c r="CQ16" s="463"/>
      <c r="CR16" s="463"/>
      <c r="CS16" s="463"/>
      <c r="CV16" s="443" t="str">
        <f>IF(AA16="","",YEAR(AA16))</f>
        <v/>
      </c>
      <c r="CW16" s="512"/>
      <c r="CX16" s="438" t="str">
        <f>IF(AA16="","",MONTH(AA16))</f>
        <v/>
      </c>
      <c r="CY16" s="439"/>
      <c r="CZ16" s="512" t="str">
        <f>IF(AA16="","",DAY(AA16))</f>
        <v/>
      </c>
      <c r="DA16" s="513"/>
      <c r="DD16" s="372" t="str">
        <f>IF(OR(CV16="",CX16="",CZ16=""),"未入力","OK")</f>
        <v>未入力</v>
      </c>
      <c r="DE16" s="373"/>
      <c r="DF16" s="400">
        <f>IF(AA12="いいえ",0,IF(DD16="OK",0,1))</f>
        <v>1</v>
      </c>
    </row>
    <row r="17" spans="1:110" ht="14.25" customHeight="1" thickBot="1">
      <c r="B17" s="356" t="s">
        <v>28</v>
      </c>
      <c r="C17" s="356"/>
      <c r="D17" s="356"/>
      <c r="E17" s="356"/>
      <c r="F17" s="56"/>
      <c r="G17" s="546" t="str">
        <f>IF('①基本情報・異動情報（学生入力用）'!F17="","学生入力用未入力です。",'①基本情報・異動情報（学生入力用）'!F17)</f>
        <v>学生入力用未入力です。</v>
      </c>
      <c r="H17" s="547"/>
      <c r="I17" s="547"/>
      <c r="J17" s="547"/>
      <c r="K17" s="547"/>
      <c r="L17" s="547"/>
      <c r="M17" s="547"/>
      <c r="N17" s="547"/>
      <c r="O17" s="547"/>
      <c r="P17" s="548"/>
      <c r="Q17" s="486"/>
      <c r="R17" s="123"/>
      <c r="S17" s="538"/>
      <c r="T17" s="17"/>
      <c r="U17" s="326"/>
      <c r="V17" s="326"/>
      <c r="W17" s="326"/>
      <c r="X17" s="326"/>
      <c r="Y17" s="326"/>
      <c r="Z17" s="16"/>
      <c r="AA17" s="328"/>
      <c r="AB17" s="328"/>
      <c r="AC17" s="328"/>
      <c r="AD17" s="328"/>
      <c r="AE17" s="328"/>
      <c r="AF17" s="328"/>
      <c r="AG17" s="328"/>
      <c r="AH17" s="328"/>
      <c r="AI17" s="328"/>
      <c r="AO17" s="123"/>
      <c r="AP17" s="329"/>
      <c r="AQ17" s="329"/>
      <c r="AR17" s="329"/>
      <c r="AS17" s="329"/>
      <c r="AT17" s="329"/>
      <c r="AU17" s="329"/>
      <c r="AV17" s="312"/>
      <c r="AW17" s="312"/>
      <c r="AX17" s="312"/>
      <c r="AY17" s="314"/>
      <c r="AZ17" s="103"/>
      <c r="BA17" s="103"/>
      <c r="BB17" s="519"/>
      <c r="BC17" s="520"/>
      <c r="BD17" s="521"/>
      <c r="BE17" s="419"/>
      <c r="BF17" s="483"/>
      <c r="BG17" s="461"/>
      <c r="BH17" s="445"/>
      <c r="BI17" s="445"/>
      <c r="BJ17" s="445"/>
      <c r="BK17" s="445"/>
      <c r="BL17" s="462"/>
      <c r="BM17" s="463"/>
      <c r="BN17" s="463"/>
      <c r="BO17" s="463"/>
      <c r="BP17" s="463"/>
      <c r="BQ17" s="463"/>
      <c r="BR17" s="463"/>
      <c r="BS17" s="463"/>
      <c r="BT17" s="463"/>
      <c r="BU17" s="463"/>
      <c r="BV17" s="463"/>
      <c r="BW17" s="463"/>
      <c r="BX17" s="463"/>
      <c r="CB17" s="461">
        <f>DF18</f>
        <v>3</v>
      </c>
      <c r="CC17" s="445"/>
      <c r="CD17" s="445"/>
      <c r="CE17" s="445"/>
      <c r="CF17" s="445"/>
      <c r="CG17" s="462" t="s">
        <v>113</v>
      </c>
      <c r="CH17" s="463"/>
      <c r="CI17" s="463"/>
      <c r="CJ17" s="463"/>
      <c r="CK17" s="463"/>
      <c r="CL17" s="463"/>
      <c r="CM17" s="463"/>
      <c r="CN17" s="463"/>
      <c r="CO17" s="463"/>
      <c r="CP17" s="463"/>
      <c r="CQ17" s="463"/>
      <c r="CR17" s="463"/>
      <c r="CS17" s="463"/>
      <c r="CV17" s="444"/>
      <c r="CW17" s="514"/>
      <c r="CX17" s="440"/>
      <c r="CY17" s="441"/>
      <c r="CZ17" s="514"/>
      <c r="DA17" s="515"/>
      <c r="DD17" s="372"/>
      <c r="DE17" s="373"/>
      <c r="DF17" s="400"/>
    </row>
    <row r="18" spans="1:110" ht="14.25" customHeight="1" thickBot="1">
      <c r="B18" s="356"/>
      <c r="C18" s="356"/>
      <c r="D18" s="356"/>
      <c r="E18" s="356"/>
      <c r="F18" s="56"/>
      <c r="G18" s="549"/>
      <c r="H18" s="550"/>
      <c r="I18" s="550"/>
      <c r="J18" s="550"/>
      <c r="K18" s="550"/>
      <c r="L18" s="550"/>
      <c r="M18" s="550"/>
      <c r="N18" s="550"/>
      <c r="O18" s="550"/>
      <c r="P18" s="551"/>
      <c r="Q18" s="486"/>
      <c r="R18" s="123"/>
      <c r="S18" s="538"/>
      <c r="T18" s="17"/>
      <c r="U18" s="433" t="s">
        <v>179</v>
      </c>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314"/>
      <c r="AZ18" s="103"/>
      <c r="BA18" s="103"/>
      <c r="BB18" s="126"/>
      <c r="BC18" s="126"/>
      <c r="BD18" s="126"/>
      <c r="BE18" s="122"/>
      <c r="BF18" s="122"/>
      <c r="BG18" s="445"/>
      <c r="BH18" s="445"/>
      <c r="BI18" s="445"/>
      <c r="BJ18" s="445"/>
      <c r="BK18" s="445"/>
      <c r="BL18" s="463"/>
      <c r="BM18" s="463"/>
      <c r="BN18" s="463"/>
      <c r="BO18" s="463"/>
      <c r="BP18" s="463"/>
      <c r="BQ18" s="463"/>
      <c r="BR18" s="463"/>
      <c r="BS18" s="463"/>
      <c r="BT18" s="463"/>
      <c r="BU18" s="463"/>
      <c r="BV18" s="463"/>
      <c r="BW18" s="463"/>
      <c r="BX18" s="463"/>
      <c r="CB18" s="445"/>
      <c r="CC18" s="445"/>
      <c r="CD18" s="445"/>
      <c r="CE18" s="445"/>
      <c r="CF18" s="445"/>
      <c r="CG18" s="463"/>
      <c r="CH18" s="463"/>
      <c r="CI18" s="463"/>
      <c r="CJ18" s="463"/>
      <c r="CK18" s="463"/>
      <c r="CL18" s="463"/>
      <c r="CM18" s="463"/>
      <c r="CN18" s="463"/>
      <c r="CO18" s="463"/>
      <c r="CP18" s="463"/>
      <c r="CQ18" s="463"/>
      <c r="CR18" s="463"/>
      <c r="CS18" s="463"/>
      <c r="DD18" s="141"/>
      <c r="DE18" s="141"/>
      <c r="DF18" s="400">
        <f>DF12+DF14+DF16</f>
        <v>3</v>
      </c>
    </row>
    <row r="19" spans="1:110" ht="14.25" customHeight="1">
      <c r="B19" s="356" t="s">
        <v>29</v>
      </c>
      <c r="C19" s="356"/>
      <c r="D19" s="356"/>
      <c r="E19" s="356"/>
      <c r="F19" s="56"/>
      <c r="G19" s="546" t="str">
        <f>IF('①基本情報・異動情報（学生入力用）'!F19="","学生入力用未入力です。",'①基本情報・異動情報（学生入力用）'!F19)</f>
        <v>学生入力用未入力です。</v>
      </c>
      <c r="H19" s="547"/>
      <c r="I19" s="547"/>
      <c r="J19" s="547"/>
      <c r="K19" s="547"/>
      <c r="L19" s="547"/>
      <c r="M19" s="547"/>
      <c r="N19" s="547"/>
      <c r="O19" s="547"/>
      <c r="P19" s="548"/>
      <c r="Q19" s="486"/>
      <c r="R19" s="123"/>
      <c r="S19" s="538"/>
      <c r="T19" s="17"/>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3"/>
      <c r="AX19" s="433"/>
      <c r="AY19" s="3"/>
      <c r="AZ19" s="506" t="s">
        <v>216</v>
      </c>
      <c r="BA19" s="507"/>
      <c r="BB19" s="488" t="b">
        <f>IF(AA12="いいえ","2025"&amp;"/"&amp;"4"&amp;"/"&amp;"2")</f>
        <v>0</v>
      </c>
      <c r="BC19" s="489"/>
      <c r="BD19" s="490"/>
      <c r="BE19" s="464">
        <f>YEAR(BB19)</f>
        <v>1900</v>
      </c>
      <c r="BF19" s="465"/>
      <c r="BG19" s="445"/>
      <c r="BH19" s="445"/>
      <c r="BI19" s="445"/>
      <c r="BJ19" s="445"/>
      <c r="BK19" s="445"/>
      <c r="BL19" s="463"/>
      <c r="BM19" s="463"/>
      <c r="BN19" s="463"/>
      <c r="BO19" s="463"/>
      <c r="BP19" s="463"/>
      <c r="BQ19" s="463"/>
      <c r="BR19" s="463"/>
      <c r="BS19" s="463"/>
      <c r="BT19" s="463"/>
      <c r="BU19" s="463"/>
      <c r="BV19" s="463"/>
      <c r="BW19" s="463"/>
      <c r="BX19" s="463"/>
      <c r="CB19" s="445"/>
      <c r="CC19" s="445"/>
      <c r="CD19" s="445"/>
      <c r="CE19" s="445"/>
      <c r="CF19" s="445"/>
      <c r="CG19" s="463"/>
      <c r="CH19" s="463"/>
      <c r="CI19" s="463"/>
      <c r="CJ19" s="463"/>
      <c r="CK19" s="463"/>
      <c r="CL19" s="463"/>
      <c r="CM19" s="463"/>
      <c r="CN19" s="463"/>
      <c r="CO19" s="463"/>
      <c r="CP19" s="463"/>
      <c r="CQ19" s="463"/>
      <c r="CR19" s="463"/>
      <c r="CS19" s="463"/>
      <c r="DD19" s="127"/>
      <c r="DE19" s="127"/>
      <c r="DF19" s="400"/>
    </row>
    <row r="20" spans="1:110" ht="14.25" customHeight="1" thickBot="1">
      <c r="B20" s="356"/>
      <c r="C20" s="356"/>
      <c r="D20" s="356"/>
      <c r="E20" s="356"/>
      <c r="F20" s="56"/>
      <c r="G20" s="610"/>
      <c r="H20" s="611"/>
      <c r="I20" s="611"/>
      <c r="J20" s="611"/>
      <c r="K20" s="611"/>
      <c r="L20" s="611"/>
      <c r="M20" s="611"/>
      <c r="N20" s="611"/>
      <c r="O20" s="611"/>
      <c r="P20" s="612"/>
      <c r="Q20" s="486"/>
      <c r="R20" s="123"/>
      <c r="S20" s="538"/>
      <c r="T20" s="17"/>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3"/>
      <c r="AT20" s="433"/>
      <c r="AU20" s="433"/>
      <c r="AV20" s="433"/>
      <c r="AW20" s="433"/>
      <c r="AX20" s="433"/>
      <c r="AY20" s="246"/>
      <c r="AZ20" s="508"/>
      <c r="BA20" s="507"/>
      <c r="BB20" s="491"/>
      <c r="BC20" s="492"/>
      <c r="BD20" s="493"/>
      <c r="BE20" s="464"/>
      <c r="BF20" s="465"/>
      <c r="BG20" s="461"/>
      <c r="BH20" s="445"/>
      <c r="BI20" s="445"/>
      <c r="BJ20" s="445"/>
      <c r="BK20" s="445"/>
      <c r="BL20" s="462"/>
      <c r="BM20" s="463"/>
      <c r="BN20" s="463"/>
      <c r="BO20" s="463"/>
      <c r="BP20" s="463"/>
      <c r="BQ20" s="463"/>
      <c r="BR20" s="463"/>
      <c r="BS20" s="463"/>
      <c r="BT20" s="463"/>
      <c r="BU20" s="463"/>
      <c r="BV20" s="463"/>
      <c r="BW20" s="463"/>
      <c r="BX20" s="463"/>
      <c r="CB20" s="461" t="str">
        <f>IF(AA9="","",IF(OR(CV20&gt;2025,AND(CV20=2025,CX20&gt;4)),"様式OK","様式相違"))</f>
        <v/>
      </c>
      <c r="CC20" s="445"/>
      <c r="CD20" s="445"/>
      <c r="CE20" s="445"/>
      <c r="CF20" s="445"/>
      <c r="CG20" s="462" t="s">
        <v>249</v>
      </c>
      <c r="CH20" s="463"/>
      <c r="CI20" s="463"/>
      <c r="CJ20" s="463"/>
      <c r="CK20" s="463"/>
      <c r="CL20" s="463"/>
      <c r="CM20" s="463"/>
      <c r="CN20" s="463"/>
      <c r="CO20" s="463"/>
      <c r="CP20" s="463"/>
      <c r="CQ20" s="463"/>
      <c r="CR20" s="463"/>
      <c r="CS20" s="463"/>
      <c r="CV20" s="614" t="e">
        <f>YEAR(AP9)*1</f>
        <v>#VALUE!</v>
      </c>
      <c r="CW20" s="614"/>
      <c r="CX20" s="614" t="e">
        <f>MONTH(AP9)*1</f>
        <v>#VALUE!</v>
      </c>
      <c r="CY20" s="614"/>
      <c r="CZ20" s="616"/>
      <c r="DA20" s="615"/>
    </row>
    <row r="21" spans="1:110" ht="14.25" customHeight="1" thickBot="1">
      <c r="B21" s="359" t="s">
        <v>139</v>
      </c>
      <c r="C21" s="358"/>
      <c r="D21" s="358"/>
      <c r="E21" s="358"/>
      <c r="F21" s="56"/>
      <c r="G21" s="539" t="str">
        <f>IF('①基本情報・異動情報（学生入力用）'!F21="","学生入力用未入力です。",'①基本情報・異動情報（学生入力用）'!F21)</f>
        <v>学生入力用未入力です。</v>
      </c>
      <c r="H21" s="540"/>
      <c r="I21" s="540"/>
      <c r="J21" s="540"/>
      <c r="K21" s="540"/>
      <c r="L21" s="540"/>
      <c r="M21" s="540"/>
      <c r="N21" s="540"/>
      <c r="O21" s="540"/>
      <c r="P21" s="541"/>
      <c r="Q21" s="486"/>
      <c r="R21" s="123"/>
      <c r="S21" s="538"/>
      <c r="T21" s="17"/>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246"/>
      <c r="AZ21" s="508"/>
      <c r="BA21" s="507"/>
      <c r="BB21" s="494"/>
      <c r="BC21" s="495"/>
      <c r="BD21" s="496"/>
      <c r="BE21" s="464"/>
      <c r="BF21" s="465"/>
      <c r="BG21" s="445"/>
      <c r="BH21" s="445"/>
      <c r="BI21" s="445"/>
      <c r="BJ21" s="445"/>
      <c r="BK21" s="445"/>
      <c r="BL21" s="463"/>
      <c r="BM21" s="463"/>
      <c r="BN21" s="463"/>
      <c r="BO21" s="463"/>
      <c r="BP21" s="463"/>
      <c r="BQ21" s="463"/>
      <c r="BR21" s="463"/>
      <c r="BS21" s="463"/>
      <c r="BT21" s="463"/>
      <c r="BU21" s="463"/>
      <c r="BV21" s="463"/>
      <c r="BW21" s="463"/>
      <c r="BX21" s="463"/>
      <c r="CB21" s="445"/>
      <c r="CC21" s="445"/>
      <c r="CD21" s="445"/>
      <c r="CE21" s="445"/>
      <c r="CF21" s="445"/>
      <c r="CG21" s="463"/>
      <c r="CH21" s="463"/>
      <c r="CI21" s="463"/>
      <c r="CJ21" s="463"/>
      <c r="CK21" s="463"/>
      <c r="CL21" s="463"/>
      <c r="CM21" s="463"/>
      <c r="CN21" s="463"/>
      <c r="CO21" s="463"/>
      <c r="CP21" s="463"/>
      <c r="CQ21" s="463"/>
      <c r="CR21" s="463"/>
      <c r="CS21" s="463"/>
      <c r="CV21" s="614"/>
      <c r="CW21" s="614"/>
      <c r="CX21" s="614"/>
      <c r="CY21" s="614"/>
      <c r="CZ21" s="615"/>
      <c r="DA21" s="615"/>
    </row>
    <row r="22" spans="1:110" ht="14.25" customHeight="1" thickBot="1">
      <c r="B22" s="358"/>
      <c r="C22" s="358"/>
      <c r="D22" s="358"/>
      <c r="E22" s="358"/>
      <c r="F22" s="56"/>
      <c r="G22" s="542"/>
      <c r="H22" s="543"/>
      <c r="I22" s="543"/>
      <c r="J22" s="543"/>
      <c r="K22" s="543"/>
      <c r="L22" s="543"/>
      <c r="M22" s="543"/>
      <c r="N22" s="543"/>
      <c r="O22" s="543"/>
      <c r="P22" s="544"/>
      <c r="Q22" s="486"/>
      <c r="R22" s="123"/>
      <c r="S22" s="538"/>
      <c r="T22" s="17"/>
      <c r="AY22" s="246"/>
      <c r="AZ22" s="506" t="s">
        <v>217</v>
      </c>
      <c r="BA22" s="507"/>
      <c r="BB22" s="497" t="str">
        <f>IF(AA12="はい",2025/4/1,"")</f>
        <v/>
      </c>
      <c r="BC22" s="498"/>
      <c r="BD22" s="499"/>
      <c r="BE22" s="464">
        <f>MONTH(BB19)</f>
        <v>1</v>
      </c>
      <c r="BF22" s="465"/>
      <c r="BG22" s="445"/>
      <c r="BH22" s="445"/>
      <c r="BI22" s="445"/>
      <c r="BJ22" s="445"/>
      <c r="BK22" s="445"/>
      <c r="BL22" s="463"/>
      <c r="BM22" s="463"/>
      <c r="BN22" s="463"/>
      <c r="BO22" s="463"/>
      <c r="BP22" s="463"/>
      <c r="BQ22" s="463"/>
      <c r="BR22" s="463"/>
      <c r="BS22" s="463"/>
      <c r="BT22" s="463"/>
      <c r="BU22" s="463"/>
      <c r="BV22" s="463"/>
      <c r="BW22" s="463"/>
      <c r="BX22" s="463"/>
      <c r="CB22" s="445"/>
      <c r="CC22" s="445"/>
      <c r="CD22" s="445"/>
      <c r="CE22" s="445"/>
      <c r="CF22" s="445"/>
      <c r="CG22" s="463"/>
      <c r="CH22" s="463"/>
      <c r="CI22" s="463"/>
      <c r="CJ22" s="463"/>
      <c r="CK22" s="463"/>
      <c r="CL22" s="463"/>
      <c r="CM22" s="463"/>
      <c r="CN22" s="463"/>
      <c r="CO22" s="463"/>
      <c r="CP22" s="463"/>
      <c r="CQ22" s="463"/>
      <c r="CR22" s="463"/>
      <c r="CS22" s="463"/>
      <c r="CV22" s="615"/>
      <c r="CW22" s="615"/>
      <c r="CX22" s="615"/>
      <c r="CY22" s="615"/>
      <c r="CZ22" s="615"/>
      <c r="DA22" s="615"/>
    </row>
    <row r="23" spans="1:110" ht="14.25" customHeight="1">
      <c r="B23" s="356" t="s">
        <v>33</v>
      </c>
      <c r="C23" s="356"/>
      <c r="D23" s="356"/>
      <c r="E23" s="356"/>
      <c r="F23" s="56"/>
      <c r="G23" s="539" t="str">
        <f>IF('①基本情報・異動情報（学生入力用）'!F23="","学生入力用未入力です。",'①基本情報・異動情報（学生入力用）'!F23)</f>
        <v>学生入力用未入力です。</v>
      </c>
      <c r="H23" s="540"/>
      <c r="I23" s="540"/>
      <c r="J23" s="540"/>
      <c r="K23" s="540"/>
      <c r="L23" s="540"/>
      <c r="M23" s="540"/>
      <c r="N23" s="540"/>
      <c r="O23" s="540"/>
      <c r="P23" s="541"/>
      <c r="Q23" s="486"/>
      <c r="R23" s="123"/>
      <c r="S23" s="538"/>
      <c r="T23" s="17"/>
      <c r="U23" s="522"/>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4"/>
      <c r="AY23" s="246"/>
      <c r="AZ23" s="508"/>
      <c r="BA23" s="507"/>
      <c r="BB23" s="500"/>
      <c r="BC23" s="501"/>
      <c r="BD23" s="502"/>
      <c r="BE23" s="464"/>
      <c r="BF23" s="465"/>
      <c r="BG23" s="445"/>
      <c r="BH23" s="445"/>
      <c r="BI23" s="445"/>
      <c r="BJ23" s="445"/>
      <c r="BK23" s="445"/>
      <c r="BL23" s="446"/>
      <c r="BM23" s="446"/>
      <c r="BN23" s="446"/>
      <c r="BO23" s="446"/>
      <c r="BP23" s="446"/>
      <c r="BQ23" s="446"/>
      <c r="BR23" s="446"/>
      <c r="BS23" s="446"/>
      <c r="BT23" s="446"/>
      <c r="BU23" s="446"/>
      <c r="BV23" s="446"/>
      <c r="BW23" s="446"/>
      <c r="BX23" s="446"/>
      <c r="CB23" s="461" t="str">
        <f>IF(OR(AA16="",AA14=""),"",IF(AA12="はい",IF(OR(CV22&gt;2025,AND(CV22=2025,CX22&gt;4)),"様式OK","様式相違")))</f>
        <v/>
      </c>
      <c r="CC23" s="445"/>
      <c r="CD23" s="445"/>
      <c r="CE23" s="445"/>
      <c r="CF23" s="445"/>
      <c r="CG23" s="462"/>
      <c r="CH23" s="463"/>
      <c r="CI23" s="463"/>
      <c r="CJ23" s="463"/>
      <c r="CK23" s="463"/>
      <c r="CL23" s="463"/>
      <c r="CM23" s="463"/>
      <c r="CN23" s="463"/>
      <c r="CO23" s="463"/>
      <c r="CP23" s="463"/>
      <c r="CQ23" s="463"/>
      <c r="CR23" s="463"/>
      <c r="CS23" s="463"/>
      <c r="CV23" s="615"/>
      <c r="CW23" s="615"/>
      <c r="CX23" s="615"/>
      <c r="CY23" s="615"/>
      <c r="CZ23" s="615"/>
      <c r="DA23" s="615"/>
    </row>
    <row r="24" spans="1:110" ht="14.25" customHeight="1" thickBot="1">
      <c r="B24" s="356"/>
      <c r="C24" s="356"/>
      <c r="D24" s="356"/>
      <c r="E24" s="356"/>
      <c r="F24" s="56"/>
      <c r="G24" s="542"/>
      <c r="H24" s="543"/>
      <c r="I24" s="543"/>
      <c r="J24" s="543"/>
      <c r="K24" s="543"/>
      <c r="L24" s="543"/>
      <c r="M24" s="543"/>
      <c r="N24" s="543"/>
      <c r="O24" s="543"/>
      <c r="P24" s="544"/>
      <c r="Q24" s="613"/>
      <c r="R24" s="123"/>
      <c r="S24" s="538"/>
      <c r="T24" s="17"/>
      <c r="U24" s="525"/>
      <c r="V24" s="526"/>
      <c r="W24" s="526"/>
      <c r="X24" s="526"/>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6"/>
      <c r="AU24" s="526"/>
      <c r="AV24" s="526"/>
      <c r="AW24" s="526"/>
      <c r="AX24" s="527"/>
      <c r="AY24" s="246"/>
      <c r="AZ24" s="508"/>
      <c r="BA24" s="507"/>
      <c r="BB24" s="503"/>
      <c r="BC24" s="504"/>
      <c r="BD24" s="505"/>
      <c r="BE24" s="464"/>
      <c r="BF24" s="465"/>
      <c r="BG24" s="445"/>
      <c r="BH24" s="445"/>
      <c r="BI24" s="445"/>
      <c r="BJ24" s="445"/>
      <c r="BK24" s="445"/>
      <c r="BL24" s="446"/>
      <c r="BM24" s="446"/>
      <c r="BN24" s="446"/>
      <c r="BO24" s="446"/>
      <c r="BP24" s="446"/>
      <c r="BQ24" s="446"/>
      <c r="BR24" s="446"/>
      <c r="BS24" s="446"/>
      <c r="BT24" s="446"/>
      <c r="BU24" s="446"/>
      <c r="BV24" s="446"/>
      <c r="BW24" s="446"/>
      <c r="BX24" s="446"/>
      <c r="CB24" s="445"/>
      <c r="CC24" s="445"/>
      <c r="CD24" s="445"/>
      <c r="CE24" s="445"/>
      <c r="CF24" s="445"/>
      <c r="CG24" s="463"/>
      <c r="CH24" s="463"/>
      <c r="CI24" s="463"/>
      <c r="CJ24" s="463"/>
      <c r="CK24" s="463"/>
      <c r="CL24" s="463"/>
      <c r="CM24" s="463"/>
      <c r="CN24" s="463"/>
      <c r="CO24" s="463"/>
      <c r="CP24" s="463"/>
      <c r="CQ24" s="463"/>
      <c r="CR24" s="463"/>
      <c r="CS24" s="463"/>
    </row>
    <row r="25" spans="1:110" ht="14.25" customHeight="1">
      <c r="A25" s="123"/>
      <c r="Q25" s="188"/>
      <c r="R25" s="123"/>
      <c r="S25" s="538"/>
      <c r="U25" s="528"/>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7"/>
      <c r="BE25" s="464">
        <f>DAY(BB19)</f>
        <v>0</v>
      </c>
      <c r="BF25" s="465"/>
      <c r="BG25" s="445"/>
      <c r="BH25" s="445"/>
      <c r="BI25" s="445"/>
      <c r="BJ25" s="445"/>
      <c r="BK25" s="445"/>
      <c r="BL25" s="446"/>
      <c r="BM25" s="446"/>
      <c r="BN25" s="446"/>
      <c r="BO25" s="446"/>
      <c r="BP25" s="446"/>
      <c r="BQ25" s="446"/>
      <c r="BR25" s="446"/>
      <c r="BS25" s="446"/>
      <c r="BT25" s="446"/>
      <c r="BU25" s="446"/>
      <c r="BV25" s="446"/>
      <c r="BW25" s="446"/>
      <c r="BX25" s="446"/>
      <c r="CB25" s="445"/>
      <c r="CC25" s="445"/>
      <c r="CD25" s="445"/>
      <c r="CE25" s="445"/>
      <c r="CF25" s="445"/>
      <c r="CG25" s="463"/>
      <c r="CH25" s="463"/>
      <c r="CI25" s="463"/>
      <c r="CJ25" s="463"/>
      <c r="CK25" s="463"/>
      <c r="CL25" s="463"/>
      <c r="CM25" s="463"/>
      <c r="CN25" s="463"/>
      <c r="CO25" s="463"/>
      <c r="CP25" s="463"/>
      <c r="CQ25" s="463"/>
      <c r="CR25" s="463"/>
      <c r="CS25" s="463"/>
    </row>
    <row r="26" spans="1:110" ht="14.25" customHeight="1" thickBot="1">
      <c r="A26" s="119"/>
      <c r="B26" s="119"/>
      <c r="C26" s="119"/>
      <c r="D26" s="119"/>
      <c r="G26" s="122"/>
      <c r="H26" s="122"/>
      <c r="I26" s="122"/>
      <c r="J26" s="122"/>
      <c r="K26" s="122"/>
      <c r="L26" s="122"/>
      <c r="M26" s="122"/>
      <c r="N26" s="122"/>
      <c r="O26" s="122"/>
      <c r="P26" s="122"/>
      <c r="Q26" s="122"/>
      <c r="R26" s="122"/>
      <c r="S26" s="27"/>
      <c r="T26" s="17"/>
      <c r="U26" s="529"/>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c r="AT26" s="530"/>
      <c r="AU26" s="530"/>
      <c r="AV26" s="530"/>
      <c r="AW26" s="530"/>
      <c r="AX26" s="531"/>
      <c r="AY26" s="249"/>
      <c r="BE26" s="464"/>
      <c r="BF26" s="465"/>
      <c r="BG26" s="445"/>
      <c r="BH26" s="445"/>
      <c r="BI26" s="445"/>
      <c r="BJ26" s="445"/>
      <c r="BK26" s="445"/>
      <c r="BL26" s="446"/>
      <c r="BM26" s="446"/>
      <c r="BN26" s="446"/>
      <c r="BO26" s="446"/>
      <c r="BP26" s="446"/>
      <c r="BQ26" s="446"/>
      <c r="BR26" s="446"/>
      <c r="BS26" s="446"/>
      <c r="BT26" s="446"/>
      <c r="BU26" s="446"/>
      <c r="BV26" s="446"/>
      <c r="BW26" s="446"/>
      <c r="BX26" s="446"/>
    </row>
    <row r="27" spans="1:110" ht="14.25" customHeight="1">
      <c r="B27" s="17"/>
      <c r="C27" s="413"/>
      <c r="D27" s="414"/>
      <c r="E27" s="414"/>
      <c r="F27" s="414"/>
      <c r="G27" s="545"/>
      <c r="H27" s="545"/>
      <c r="I27" s="545"/>
      <c r="J27" s="545"/>
      <c r="K27" s="545"/>
      <c r="L27" s="545"/>
      <c r="M27" s="545"/>
      <c r="N27" s="545"/>
      <c r="O27" s="545"/>
      <c r="P27" s="545"/>
      <c r="Q27" s="17"/>
      <c r="R27" s="17"/>
      <c r="S27" s="538"/>
      <c r="T27" s="17"/>
      <c r="AY27" s="249"/>
      <c r="BB27" s="116"/>
      <c r="BC27" s="116"/>
      <c r="BD27" s="116"/>
      <c r="BE27" s="464"/>
      <c r="BF27" s="465"/>
      <c r="BG27" s="445"/>
      <c r="BH27" s="445"/>
      <c r="BI27" s="445"/>
      <c r="BJ27" s="445"/>
      <c r="BK27" s="445"/>
      <c r="BL27" s="446"/>
      <c r="BM27" s="446"/>
      <c r="BN27" s="446"/>
      <c r="BO27" s="446"/>
      <c r="BP27" s="446"/>
      <c r="BQ27" s="446"/>
      <c r="BR27" s="446"/>
      <c r="BS27" s="446"/>
      <c r="BT27" s="446"/>
      <c r="BU27" s="446"/>
      <c r="BV27" s="446"/>
      <c r="BW27" s="446"/>
      <c r="BX27" s="446"/>
    </row>
    <row r="28" spans="1:110" s="3" customFormat="1" ht="14.25" customHeight="1">
      <c r="A28" s="16"/>
      <c r="B28" s="19"/>
      <c r="C28" s="413"/>
      <c r="D28" s="414"/>
      <c r="E28" s="414"/>
      <c r="F28" s="414"/>
      <c r="G28" s="545"/>
      <c r="H28" s="545"/>
      <c r="I28" s="545"/>
      <c r="J28" s="545"/>
      <c r="K28" s="545"/>
      <c r="L28" s="545"/>
      <c r="M28" s="545"/>
      <c r="N28" s="545"/>
      <c r="O28" s="545"/>
      <c r="P28" s="545"/>
      <c r="Q28" s="19"/>
      <c r="R28" s="19"/>
      <c r="S28" s="538"/>
      <c r="T28" s="19"/>
      <c r="U28" s="433" t="s">
        <v>126</v>
      </c>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249"/>
      <c r="AZ28" s="18"/>
      <c r="BA28" s="18"/>
      <c r="BB28" s="117"/>
      <c r="BC28" s="117"/>
      <c r="BD28" s="117"/>
      <c r="BE28" s="464" t="str">
        <f>BE19&amp;"/"&amp;BE22&amp;"/"&amp;BE25</f>
        <v>1900/1/0</v>
      </c>
      <c r="BF28" s="465"/>
      <c r="BG28" s="445"/>
      <c r="BH28" s="445"/>
      <c r="BI28" s="445"/>
      <c r="BJ28" s="445"/>
      <c r="BK28" s="445"/>
      <c r="BL28" s="446"/>
      <c r="BM28" s="446"/>
      <c r="BN28" s="446"/>
      <c r="BO28" s="446"/>
      <c r="BP28" s="446"/>
      <c r="BQ28" s="446"/>
      <c r="BR28" s="446"/>
      <c r="BS28" s="446"/>
      <c r="BT28" s="446"/>
      <c r="BU28" s="446"/>
      <c r="BV28" s="446"/>
      <c r="BW28" s="446"/>
      <c r="BX28" s="446"/>
    </row>
    <row r="29" spans="1:110" ht="14.25" customHeight="1">
      <c r="C29" s="414"/>
      <c r="D29" s="414"/>
      <c r="E29" s="414"/>
      <c r="F29" s="414"/>
      <c r="G29" s="545"/>
      <c r="H29" s="545"/>
      <c r="I29" s="545"/>
      <c r="J29" s="545"/>
      <c r="K29" s="545"/>
      <c r="L29" s="545"/>
      <c r="M29" s="545"/>
      <c r="N29" s="545"/>
      <c r="O29" s="545"/>
      <c r="P29" s="545"/>
      <c r="Q29" s="17"/>
      <c r="R29" s="17"/>
      <c r="S29" s="538"/>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253"/>
      <c r="BB29" s="116"/>
      <c r="BC29" s="116"/>
      <c r="BD29" s="116"/>
      <c r="BE29" s="464"/>
      <c r="BF29" s="465"/>
      <c r="BG29" s="445"/>
      <c r="BH29" s="445"/>
      <c r="BI29" s="445"/>
      <c r="BJ29" s="445"/>
      <c r="BK29" s="445"/>
      <c r="BL29" s="446"/>
      <c r="BM29" s="446"/>
      <c r="BN29" s="446"/>
      <c r="BO29" s="446"/>
      <c r="BP29" s="446"/>
      <c r="BQ29" s="446"/>
      <c r="BR29" s="446"/>
      <c r="BS29" s="446"/>
      <c r="BT29" s="446"/>
      <c r="BU29" s="446"/>
      <c r="BV29" s="446"/>
      <c r="BW29" s="446"/>
      <c r="BX29" s="446"/>
    </row>
    <row r="30" spans="1:110" ht="14.25" customHeight="1">
      <c r="A30" s="259"/>
      <c r="B30" s="259"/>
      <c r="C30" s="414"/>
      <c r="D30" s="414"/>
      <c r="E30" s="414"/>
      <c r="F30" s="414"/>
      <c r="G30" s="545"/>
      <c r="H30" s="545"/>
      <c r="I30" s="545"/>
      <c r="J30" s="545"/>
      <c r="K30" s="545"/>
      <c r="L30" s="545"/>
      <c r="M30" s="545"/>
      <c r="N30" s="545"/>
      <c r="O30" s="545"/>
      <c r="P30" s="545"/>
      <c r="Q30" s="17"/>
      <c r="R30" s="17"/>
      <c r="S30" s="538"/>
      <c r="T30" s="259"/>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253"/>
      <c r="BB30" s="256"/>
      <c r="BC30" s="256"/>
      <c r="BD30" s="256"/>
      <c r="BE30" s="464"/>
      <c r="BF30" s="465"/>
      <c r="BG30" s="258"/>
      <c r="BH30" s="258"/>
      <c r="BI30" s="258"/>
      <c r="BJ30" s="258"/>
      <c r="BK30" s="258"/>
      <c r="BL30" s="260"/>
      <c r="BM30" s="260"/>
      <c r="BN30" s="260"/>
      <c r="BO30" s="260"/>
      <c r="BP30" s="260"/>
      <c r="BQ30" s="260"/>
      <c r="BR30" s="260"/>
      <c r="BS30" s="260"/>
      <c r="BT30" s="260"/>
      <c r="BU30" s="260"/>
      <c r="BV30" s="260"/>
      <c r="BW30" s="260"/>
      <c r="BX30" s="260"/>
    </row>
    <row r="31" spans="1:110" ht="6" customHeight="1">
      <c r="C31" s="414"/>
      <c r="D31" s="414"/>
      <c r="E31" s="414"/>
      <c r="F31" s="414"/>
      <c r="G31" s="545"/>
      <c r="H31" s="545"/>
      <c r="I31" s="545"/>
      <c r="J31" s="545"/>
      <c r="K31" s="545"/>
      <c r="L31" s="545"/>
      <c r="M31" s="545"/>
      <c r="N31" s="545"/>
      <c r="O31" s="545"/>
      <c r="P31" s="545"/>
      <c r="S31" s="538"/>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253"/>
      <c r="BB31" s="116"/>
      <c r="BC31" s="116"/>
      <c r="BD31" s="116"/>
      <c r="BE31" s="116"/>
      <c r="BF31" s="116"/>
      <c r="BG31" s="445"/>
      <c r="BH31" s="445"/>
      <c r="BI31" s="445"/>
      <c r="BJ31" s="445"/>
      <c r="BK31" s="445"/>
      <c r="BL31" s="446"/>
      <c r="BM31" s="446"/>
      <c r="BN31" s="446"/>
      <c r="BO31" s="446"/>
      <c r="BP31" s="446"/>
      <c r="BQ31" s="446"/>
      <c r="BR31" s="446"/>
      <c r="BS31" s="446"/>
      <c r="BT31" s="446"/>
      <c r="BU31" s="446"/>
      <c r="BV31" s="446"/>
      <c r="BW31" s="446"/>
      <c r="BX31" s="446"/>
    </row>
    <row r="32" spans="1:110" ht="14.25" customHeight="1" thickBot="1">
      <c r="Q32" s="15"/>
      <c r="R32" s="15"/>
      <c r="S32" s="27"/>
      <c r="AY32" s="253"/>
      <c r="BB32" s="116"/>
      <c r="BC32" s="116"/>
      <c r="BD32" s="116"/>
      <c r="BE32" s="116"/>
      <c r="BF32" s="116"/>
      <c r="BG32" s="445"/>
      <c r="BH32" s="445"/>
      <c r="BI32" s="445"/>
      <c r="BJ32" s="445"/>
      <c r="BK32" s="445"/>
      <c r="BL32" s="446"/>
      <c r="BM32" s="446"/>
      <c r="BN32" s="446"/>
      <c r="BO32" s="446"/>
      <c r="BP32" s="446"/>
      <c r="BQ32" s="446"/>
      <c r="BR32" s="446"/>
      <c r="BS32" s="446"/>
      <c r="BT32" s="446"/>
      <c r="BU32" s="446"/>
      <c r="BV32" s="446"/>
      <c r="BW32" s="446"/>
      <c r="BX32" s="446"/>
    </row>
    <row r="33" spans="1:132" ht="14.25" customHeight="1">
      <c r="S33" s="27"/>
      <c r="U33" s="359" t="s">
        <v>252</v>
      </c>
      <c r="V33" s="453"/>
      <c r="W33" s="453"/>
      <c r="X33" s="453"/>
      <c r="Y33" s="453"/>
      <c r="AA33" s="401"/>
      <c r="AB33" s="402"/>
      <c r="AC33" s="402"/>
      <c r="AD33" s="402"/>
      <c r="AE33" s="402"/>
      <c r="AF33" s="402"/>
      <c r="AG33" s="402"/>
      <c r="AH33" s="402"/>
      <c r="AI33" s="403"/>
      <c r="AJ33" s="400">
        <f>IF(AA33="",1,0)</f>
        <v>1</v>
      </c>
      <c r="AL33" s="123"/>
      <c r="AM33" s="145"/>
      <c r="AN33" s="145"/>
      <c r="AO33" s="145"/>
      <c r="AP33" s="123"/>
      <c r="AQ33" s="30"/>
      <c r="AR33" s="30"/>
      <c r="AS33" s="30"/>
      <c r="AT33" s="30"/>
      <c r="AU33" s="30"/>
      <c r="AV33" s="30"/>
      <c r="AW33" s="30"/>
      <c r="AX33" s="30"/>
      <c r="BB33" s="116"/>
      <c r="BC33" s="116"/>
      <c r="BD33" s="116"/>
      <c r="BE33" s="116"/>
      <c r="BF33" s="116"/>
    </row>
    <row r="34" spans="1:132" ht="14.25" customHeight="1" thickBot="1">
      <c r="S34" s="27"/>
      <c r="U34" s="453"/>
      <c r="V34" s="453"/>
      <c r="W34" s="453"/>
      <c r="X34" s="453"/>
      <c r="Y34" s="453"/>
      <c r="AA34" s="404"/>
      <c r="AB34" s="405"/>
      <c r="AC34" s="405"/>
      <c r="AD34" s="405"/>
      <c r="AE34" s="405"/>
      <c r="AF34" s="405"/>
      <c r="AG34" s="405"/>
      <c r="AH34" s="405"/>
      <c r="AI34" s="406"/>
      <c r="AJ34" s="400"/>
      <c r="AL34" s="145"/>
      <c r="AM34" s="145"/>
      <c r="AN34" s="145"/>
      <c r="AO34" s="145"/>
      <c r="AP34" s="30"/>
      <c r="AQ34" s="30"/>
      <c r="AR34" s="30"/>
      <c r="AS34" s="30"/>
      <c r="AT34" s="30"/>
      <c r="AU34" s="30"/>
      <c r="AV34" s="30"/>
      <c r="AW34" s="30"/>
      <c r="AX34" s="30"/>
      <c r="AY34" s="249"/>
      <c r="BH34" s="20"/>
      <c r="BM34" s="15"/>
      <c r="BN34" s="15"/>
      <c r="BO34" s="15"/>
      <c r="BP34" s="15"/>
      <c r="BQ34" s="15"/>
      <c r="BR34" s="15"/>
    </row>
    <row r="35" spans="1:132" ht="14.25" customHeight="1">
      <c r="A35" s="16"/>
      <c r="B35" s="19"/>
      <c r="C35" s="2"/>
      <c r="D35" s="2"/>
      <c r="E35" s="2"/>
      <c r="F35" s="2"/>
      <c r="G35" s="2"/>
      <c r="H35" s="2"/>
      <c r="I35" s="2"/>
      <c r="S35" s="27"/>
      <c r="U35" s="359" t="s">
        <v>102</v>
      </c>
      <c r="V35" s="453"/>
      <c r="W35" s="453"/>
      <c r="X35" s="453"/>
      <c r="Y35" s="453"/>
      <c r="AA35" s="447"/>
      <c r="AB35" s="448"/>
      <c r="AC35" s="448"/>
      <c r="AD35" s="448"/>
      <c r="AE35" s="448"/>
      <c r="AF35" s="448"/>
      <c r="AG35" s="448"/>
      <c r="AH35" s="448"/>
      <c r="AI35" s="449"/>
      <c r="AJ35" s="400">
        <f>IF(AA35="",1,0)</f>
        <v>1</v>
      </c>
      <c r="AL35" s="145"/>
      <c r="AM35" s="145"/>
      <c r="AN35" s="145"/>
      <c r="AO35" s="145"/>
      <c r="AP35" s="30"/>
      <c r="AQ35" s="30"/>
      <c r="AR35" s="30"/>
      <c r="AS35" s="30"/>
      <c r="AT35" s="30"/>
      <c r="AU35" s="30"/>
      <c r="AV35" s="30"/>
      <c r="AW35" s="30"/>
      <c r="AX35" s="30"/>
      <c r="AY35" s="249"/>
      <c r="AZ35" s="20"/>
      <c r="BA35" s="20"/>
      <c r="BB35" s="20"/>
      <c r="BC35" s="20"/>
    </row>
    <row r="36" spans="1:132" s="3" customFormat="1" ht="14.25" customHeight="1" thickBot="1">
      <c r="A36" s="16"/>
      <c r="B36" s="19"/>
      <c r="C36" s="2"/>
      <c r="D36" s="2"/>
      <c r="E36" s="2"/>
      <c r="F36" s="2"/>
      <c r="G36" s="2"/>
      <c r="H36" s="2"/>
      <c r="I36" s="2"/>
      <c r="O36" s="2"/>
      <c r="P36" s="16"/>
      <c r="Q36" s="16"/>
      <c r="R36" s="16"/>
      <c r="S36" s="128"/>
      <c r="T36" s="16"/>
      <c r="U36" s="453"/>
      <c r="V36" s="453"/>
      <c r="W36" s="453"/>
      <c r="X36" s="453"/>
      <c r="Y36" s="453"/>
      <c r="Z36" s="1"/>
      <c r="AA36" s="450"/>
      <c r="AB36" s="451"/>
      <c r="AC36" s="451"/>
      <c r="AD36" s="451"/>
      <c r="AE36" s="451"/>
      <c r="AF36" s="451"/>
      <c r="AG36" s="451"/>
      <c r="AH36" s="451"/>
      <c r="AI36" s="452"/>
      <c r="AJ36" s="400"/>
      <c r="AK36" s="15"/>
      <c r="AL36" s="145"/>
      <c r="AM36" s="145"/>
      <c r="AN36" s="145"/>
      <c r="AO36" s="145"/>
      <c r="AP36" s="30"/>
      <c r="AQ36" s="30"/>
      <c r="AR36" s="30"/>
      <c r="AS36" s="30"/>
      <c r="AT36" s="30"/>
      <c r="AU36" s="30"/>
      <c r="AV36" s="30"/>
      <c r="AW36" s="30"/>
      <c r="AX36" s="30"/>
      <c r="AY36" s="249"/>
      <c r="AZ36" s="20"/>
      <c r="BA36" s="20"/>
      <c r="BB36" s="20"/>
      <c r="BC36" s="20"/>
      <c r="BD36" s="18"/>
      <c r="BE36" s="18"/>
      <c r="BF36" s="18"/>
      <c r="BG36" s="18"/>
      <c r="BH36" s="18"/>
    </row>
    <row r="37" spans="1:132" ht="14.25" customHeight="1">
      <c r="A37" s="16"/>
      <c r="B37" s="19"/>
      <c r="C37" s="2"/>
      <c r="D37" s="2"/>
      <c r="E37" s="2"/>
      <c r="F37" s="2"/>
      <c r="G37" s="2"/>
      <c r="H37" s="2"/>
      <c r="I37" s="2"/>
      <c r="S37" s="27"/>
      <c r="U37" s="359" t="s">
        <v>123</v>
      </c>
      <c r="V37" s="453"/>
      <c r="W37" s="453"/>
      <c r="X37" s="453"/>
      <c r="Y37" s="453"/>
      <c r="AA37" s="581"/>
      <c r="AB37" s="402"/>
      <c r="AC37" s="402"/>
      <c r="AD37" s="402"/>
      <c r="AE37" s="402"/>
      <c r="AF37" s="402"/>
      <c r="AG37" s="402"/>
      <c r="AH37" s="402"/>
      <c r="AI37" s="403"/>
      <c r="AJ37" s="400">
        <f>IF(AA37="",1,0)</f>
        <v>1</v>
      </c>
      <c r="AL37" s="145"/>
      <c r="AM37" s="145"/>
      <c r="AN37" s="145"/>
      <c r="AO37" s="145"/>
      <c r="AP37" s="30"/>
      <c r="AQ37" s="30"/>
      <c r="AR37" s="30"/>
      <c r="AS37" s="30"/>
      <c r="AT37" s="30"/>
      <c r="AU37" s="30"/>
      <c r="AV37" s="30"/>
      <c r="AW37" s="30"/>
      <c r="AX37" s="30"/>
      <c r="AY37" s="254"/>
      <c r="AZ37" s="400">
        <f>IF(AA33="",1,0)</f>
        <v>1</v>
      </c>
      <c r="BA37" s="400"/>
      <c r="BB37" s="123"/>
      <c r="BC37" s="20"/>
      <c r="CC37" s="461">
        <v>0</v>
      </c>
      <c r="CD37" s="445"/>
      <c r="CE37" s="445"/>
      <c r="CF37" s="445"/>
      <c r="CG37" s="445"/>
      <c r="CH37" s="462" t="s">
        <v>227</v>
      </c>
      <c r="CI37" s="463"/>
      <c r="CJ37" s="463"/>
      <c r="CK37" s="463"/>
      <c r="CL37" s="463"/>
      <c r="CM37" s="463"/>
      <c r="CN37" s="463"/>
      <c r="CO37" s="463"/>
      <c r="CP37" s="463"/>
      <c r="CQ37" s="463"/>
      <c r="CR37" s="463"/>
      <c r="CS37" s="463"/>
      <c r="CT37" s="463"/>
      <c r="CV37" s="434" t="str">
        <f>IF(AA33="","",YEAR(AA33))</f>
        <v/>
      </c>
      <c r="CW37" s="435"/>
      <c r="CX37" s="438" t="str">
        <f>IF(AA33="","",MONTH(AA33))</f>
        <v/>
      </c>
      <c r="CY37" s="439"/>
      <c r="CZ37" s="512" t="str">
        <f>IF(AA33="","",DAY(AA33))</f>
        <v/>
      </c>
      <c r="DA37" s="513"/>
    </row>
    <row r="38" spans="1:132" ht="14.25" customHeight="1" thickBot="1">
      <c r="A38" s="16"/>
      <c r="B38" s="19"/>
      <c r="C38" s="2"/>
      <c r="D38" s="2"/>
      <c r="E38" s="2"/>
      <c r="F38" s="2"/>
      <c r="G38" s="2"/>
      <c r="H38" s="2"/>
      <c r="I38" s="2"/>
      <c r="S38" s="27"/>
      <c r="U38" s="453"/>
      <c r="V38" s="453"/>
      <c r="W38" s="453"/>
      <c r="X38" s="453"/>
      <c r="Y38" s="453"/>
      <c r="AA38" s="404"/>
      <c r="AB38" s="405"/>
      <c r="AC38" s="405"/>
      <c r="AD38" s="405"/>
      <c r="AE38" s="405"/>
      <c r="AF38" s="405"/>
      <c r="AG38" s="405"/>
      <c r="AH38" s="405"/>
      <c r="AI38" s="406"/>
      <c r="AJ38" s="400"/>
      <c r="AL38" s="145"/>
      <c r="AM38" s="145"/>
      <c r="AN38" s="145"/>
      <c r="AO38" s="145"/>
      <c r="AP38" s="30"/>
      <c r="AQ38" s="30"/>
      <c r="AR38" s="30"/>
      <c r="AS38" s="30"/>
      <c r="AT38" s="30"/>
      <c r="AU38" s="30"/>
      <c r="AV38" s="30"/>
      <c r="AW38" s="30"/>
      <c r="AX38" s="30"/>
      <c r="AY38" s="254"/>
      <c r="AZ38" s="400"/>
      <c r="BA38" s="400"/>
      <c r="BB38" s="123"/>
      <c r="BC38" s="20"/>
      <c r="BD38" s="20"/>
      <c r="BE38" s="20"/>
      <c r="BF38" s="20"/>
      <c r="BG38" s="20"/>
      <c r="BH38" s="20"/>
      <c r="CC38" s="445"/>
      <c r="CD38" s="445"/>
      <c r="CE38" s="445"/>
      <c r="CF38" s="445"/>
      <c r="CG38" s="445"/>
      <c r="CH38" s="463"/>
      <c r="CI38" s="463"/>
      <c r="CJ38" s="463"/>
      <c r="CK38" s="463"/>
      <c r="CL38" s="463"/>
      <c r="CM38" s="463"/>
      <c r="CN38" s="463"/>
      <c r="CO38" s="463"/>
      <c r="CP38" s="463"/>
      <c r="CQ38" s="463"/>
      <c r="CR38" s="463"/>
      <c r="CS38" s="463"/>
      <c r="CT38" s="463"/>
      <c r="CV38" s="436"/>
      <c r="CW38" s="437"/>
      <c r="CX38" s="440"/>
      <c r="CY38" s="441"/>
      <c r="CZ38" s="514"/>
      <c r="DA38" s="515"/>
    </row>
    <row r="39" spans="1:132" ht="14.25" customHeight="1">
      <c r="A39" s="16"/>
      <c r="B39" s="19"/>
      <c r="C39" s="2"/>
      <c r="D39" s="2"/>
      <c r="E39" s="2"/>
      <c r="F39" s="2"/>
      <c r="G39" s="2"/>
      <c r="H39" s="2"/>
      <c r="I39" s="2"/>
      <c r="S39" s="27"/>
      <c r="U39" s="359" t="s">
        <v>103</v>
      </c>
      <c r="V39" s="453"/>
      <c r="W39" s="453"/>
      <c r="X39" s="453"/>
      <c r="Y39" s="453"/>
      <c r="Z39" s="143"/>
      <c r="AA39" s="454"/>
      <c r="AB39" s="455"/>
      <c r="AC39" s="455"/>
      <c r="AD39" s="455"/>
      <c r="AE39" s="456"/>
      <c r="AF39" s="456"/>
      <c r="AG39" s="456"/>
      <c r="AH39" s="456"/>
      <c r="AI39" s="457"/>
      <c r="AJ39" s="400">
        <f>IF(AA39="",1,0)</f>
        <v>1</v>
      </c>
      <c r="AK39" s="383" t="s">
        <v>118</v>
      </c>
      <c r="AL39" s="574"/>
      <c r="AM39" s="574"/>
      <c r="AN39" s="574"/>
      <c r="AO39" s="600" t="str">
        <f>VLOOKUP(AK47,CC37:CT42,6,FALSE)</f>
        <v>エラー：未入力項目があります。必要項目を全て入力してください。</v>
      </c>
      <c r="AP39" s="601"/>
      <c r="AQ39" s="601"/>
      <c r="AR39" s="601"/>
      <c r="AS39" s="601"/>
      <c r="AT39" s="601"/>
      <c r="AU39" s="601"/>
      <c r="AV39" s="601"/>
      <c r="AW39" s="601"/>
      <c r="AX39" s="602"/>
      <c r="AY39" s="254"/>
      <c r="AZ39" s="400">
        <f>IF(AA35="",1,0)</f>
        <v>1</v>
      </c>
      <c r="BA39" s="400"/>
      <c r="BB39" s="123"/>
      <c r="BC39" s="20"/>
      <c r="BD39" s="20"/>
      <c r="BE39" s="20"/>
      <c r="BF39" s="20"/>
      <c r="BG39" s="20"/>
      <c r="BH39" s="20"/>
      <c r="CC39" s="445"/>
      <c r="CD39" s="445"/>
      <c r="CE39" s="445"/>
      <c r="CF39" s="445"/>
      <c r="CG39" s="445"/>
      <c r="CH39" s="463"/>
      <c r="CI39" s="463"/>
      <c r="CJ39" s="463"/>
      <c r="CK39" s="463"/>
      <c r="CL39" s="463"/>
      <c r="CM39" s="463"/>
      <c r="CN39" s="463"/>
      <c r="CO39" s="463"/>
      <c r="CP39" s="463"/>
      <c r="CQ39" s="463"/>
      <c r="CR39" s="463"/>
      <c r="CS39" s="463"/>
      <c r="CT39" s="463"/>
    </row>
    <row r="40" spans="1:132" ht="14.25" customHeight="1" thickBot="1">
      <c r="A40" s="16"/>
      <c r="B40" s="19"/>
      <c r="C40" s="2"/>
      <c r="D40" s="2"/>
      <c r="E40" s="2"/>
      <c r="F40" s="2"/>
      <c r="G40" s="2"/>
      <c r="H40" s="2"/>
      <c r="I40" s="2"/>
      <c r="J40" s="2"/>
      <c r="K40" s="2"/>
      <c r="L40" s="2"/>
      <c r="M40" s="2"/>
      <c r="N40" s="2"/>
      <c r="O40" s="2"/>
      <c r="P40" s="2"/>
      <c r="Q40" s="2"/>
      <c r="R40" s="19"/>
      <c r="S40" s="27"/>
      <c r="T40" s="19"/>
      <c r="U40" s="453"/>
      <c r="V40" s="453"/>
      <c r="W40" s="453"/>
      <c r="X40" s="453"/>
      <c r="Y40" s="453"/>
      <c r="AA40" s="458"/>
      <c r="AB40" s="459"/>
      <c r="AC40" s="459"/>
      <c r="AD40" s="459"/>
      <c r="AE40" s="459"/>
      <c r="AF40" s="459"/>
      <c r="AG40" s="459"/>
      <c r="AH40" s="459"/>
      <c r="AI40" s="460"/>
      <c r="AJ40" s="400"/>
      <c r="AK40" s="385"/>
      <c r="AL40" s="576"/>
      <c r="AM40" s="576"/>
      <c r="AN40" s="576"/>
      <c r="AO40" s="603"/>
      <c r="AP40" s="604"/>
      <c r="AQ40" s="604"/>
      <c r="AR40" s="604"/>
      <c r="AS40" s="604"/>
      <c r="AT40" s="604"/>
      <c r="AU40" s="604"/>
      <c r="AV40" s="604"/>
      <c r="AW40" s="604"/>
      <c r="AX40" s="605"/>
      <c r="AY40" s="254"/>
      <c r="AZ40" s="400"/>
      <c r="BA40" s="400"/>
      <c r="BB40" s="123"/>
      <c r="BC40" s="20"/>
      <c r="BD40" s="20"/>
      <c r="BE40" s="20"/>
      <c r="BF40" s="20"/>
      <c r="BG40" s="20"/>
      <c r="BH40" s="20"/>
      <c r="CC40" s="461">
        <f>AK47</f>
        <v>6</v>
      </c>
      <c r="CD40" s="445"/>
      <c r="CE40" s="445"/>
      <c r="CF40" s="445"/>
      <c r="CG40" s="445"/>
      <c r="CH40" s="462" t="s">
        <v>113</v>
      </c>
      <c r="CI40" s="463"/>
      <c r="CJ40" s="463"/>
      <c r="CK40" s="463"/>
      <c r="CL40" s="463"/>
      <c r="CM40" s="463"/>
      <c r="CN40" s="463"/>
      <c r="CO40" s="463"/>
      <c r="CP40" s="463"/>
      <c r="CQ40" s="463"/>
      <c r="CR40" s="463"/>
      <c r="CS40" s="463"/>
      <c r="CT40" s="463"/>
    </row>
    <row r="41" spans="1:132" ht="14.25" customHeight="1">
      <c r="A41" s="16"/>
      <c r="B41" s="19"/>
      <c r="C41" s="2"/>
      <c r="D41" s="2"/>
      <c r="E41" s="2"/>
      <c r="F41" s="2"/>
      <c r="G41" s="2"/>
      <c r="H41" s="2"/>
      <c r="I41" s="2"/>
      <c r="J41" s="2"/>
      <c r="K41" s="2"/>
      <c r="L41" s="2"/>
      <c r="M41" s="2"/>
      <c r="N41" s="2"/>
      <c r="O41" s="2"/>
      <c r="P41" s="2"/>
      <c r="Q41" s="2"/>
      <c r="R41" s="19"/>
      <c r="S41" s="27"/>
      <c r="T41" s="19"/>
      <c r="U41" s="359" t="s">
        <v>104</v>
      </c>
      <c r="V41" s="453"/>
      <c r="W41" s="453"/>
      <c r="X41" s="453"/>
      <c r="Y41" s="453"/>
      <c r="Z41" s="3"/>
      <c r="AA41" s="563"/>
      <c r="AB41" s="564"/>
      <c r="AC41" s="564"/>
      <c r="AD41" s="564"/>
      <c r="AE41" s="565"/>
      <c r="AF41" s="565"/>
      <c r="AG41" s="565"/>
      <c r="AH41" s="565"/>
      <c r="AI41" s="566"/>
      <c r="AJ41" s="400">
        <f>IF(AA41="",1,0)</f>
        <v>1</v>
      </c>
      <c r="AK41" s="385"/>
      <c r="AL41" s="576"/>
      <c r="AM41" s="576"/>
      <c r="AN41" s="576"/>
      <c r="AO41" s="603"/>
      <c r="AP41" s="604"/>
      <c r="AQ41" s="604"/>
      <c r="AR41" s="604"/>
      <c r="AS41" s="604"/>
      <c r="AT41" s="604"/>
      <c r="AU41" s="604"/>
      <c r="AV41" s="604"/>
      <c r="AW41" s="604"/>
      <c r="AX41" s="605"/>
      <c r="AY41" s="254"/>
      <c r="AZ41" s="400">
        <f>IF(AA37="",1,0)</f>
        <v>1</v>
      </c>
      <c r="BA41" s="400"/>
      <c r="BB41" s="123"/>
      <c r="BC41" s="20"/>
      <c r="BD41" s="20"/>
      <c r="BE41" s="30"/>
      <c r="BF41" s="31"/>
      <c r="BG41" s="31"/>
      <c r="BH41" s="31"/>
      <c r="BI41" s="30"/>
      <c r="BJ41" s="30"/>
      <c r="BK41" s="30"/>
      <c r="BL41" s="30"/>
      <c r="BM41" s="30"/>
      <c r="BN41" s="30"/>
      <c r="BO41" s="30"/>
      <c r="BP41" s="30"/>
      <c r="BQ41" s="30"/>
      <c r="BR41" s="30"/>
      <c r="BS41" s="30"/>
      <c r="BT41" s="30"/>
      <c r="BU41" s="30"/>
      <c r="BV41" s="30"/>
      <c r="BW41" s="30"/>
      <c r="BX41" s="30"/>
      <c r="BY41" s="30"/>
      <c r="BZ41" s="30"/>
      <c r="CA41" s="30"/>
      <c r="CB41" s="30"/>
      <c r="CC41" s="445"/>
      <c r="CD41" s="445"/>
      <c r="CE41" s="445"/>
      <c r="CF41" s="445"/>
      <c r="CG41" s="445"/>
      <c r="CH41" s="463"/>
      <c r="CI41" s="463"/>
      <c r="CJ41" s="463"/>
      <c r="CK41" s="463"/>
      <c r="CL41" s="463"/>
      <c r="CM41" s="463"/>
      <c r="CN41" s="463"/>
      <c r="CO41" s="463"/>
      <c r="CP41" s="463"/>
      <c r="CQ41" s="463"/>
      <c r="CR41" s="463"/>
      <c r="CS41" s="463"/>
      <c r="CT41" s="463"/>
    </row>
    <row r="42" spans="1:132" ht="14.25" customHeight="1" thickBot="1">
      <c r="A42" s="16"/>
      <c r="B42" s="19"/>
      <c r="C42" s="2"/>
      <c r="D42" s="2"/>
      <c r="E42" s="2"/>
      <c r="F42" s="2"/>
      <c r="G42" s="2"/>
      <c r="H42" s="2"/>
      <c r="I42" s="2"/>
      <c r="J42" s="2"/>
      <c r="K42" s="2"/>
      <c r="L42" s="2"/>
      <c r="M42" s="2"/>
      <c r="N42" s="2"/>
      <c r="O42" s="2"/>
      <c r="P42" s="2"/>
      <c r="Q42" s="2"/>
      <c r="R42" s="19"/>
      <c r="S42" s="27"/>
      <c r="T42" s="19"/>
      <c r="U42" s="453"/>
      <c r="V42" s="453"/>
      <c r="W42" s="453"/>
      <c r="X42" s="453"/>
      <c r="Y42" s="453"/>
      <c r="AA42" s="567"/>
      <c r="AB42" s="568"/>
      <c r="AC42" s="568"/>
      <c r="AD42" s="568"/>
      <c r="AE42" s="568"/>
      <c r="AF42" s="568"/>
      <c r="AG42" s="568"/>
      <c r="AH42" s="568"/>
      <c r="AI42" s="569"/>
      <c r="AJ42" s="400"/>
      <c r="AK42" s="385"/>
      <c r="AL42" s="576"/>
      <c r="AM42" s="576"/>
      <c r="AN42" s="576"/>
      <c r="AO42" s="603"/>
      <c r="AP42" s="604"/>
      <c r="AQ42" s="604"/>
      <c r="AR42" s="604"/>
      <c r="AS42" s="604"/>
      <c r="AT42" s="604"/>
      <c r="AU42" s="604"/>
      <c r="AV42" s="604"/>
      <c r="AW42" s="604"/>
      <c r="AX42" s="605"/>
      <c r="AY42" s="254"/>
      <c r="AZ42" s="400"/>
      <c r="BA42" s="400"/>
      <c r="BB42" s="123"/>
      <c r="BC42" s="20"/>
      <c r="BD42" s="20"/>
      <c r="BE42" s="31"/>
      <c r="BF42" s="31"/>
      <c r="BG42" s="31"/>
      <c r="BH42" s="31"/>
      <c r="BI42" s="30"/>
      <c r="BJ42" s="30"/>
      <c r="BK42" s="30"/>
      <c r="BL42" s="30"/>
      <c r="BM42" s="30"/>
      <c r="BN42" s="30"/>
      <c r="BO42" s="30"/>
      <c r="BP42" s="30"/>
      <c r="BQ42" s="30"/>
      <c r="BR42" s="30"/>
      <c r="BS42" s="30"/>
      <c r="BT42" s="30"/>
      <c r="BU42" s="30"/>
      <c r="BV42" s="30"/>
      <c r="BW42" s="30"/>
      <c r="BX42" s="30"/>
      <c r="BY42" s="30"/>
      <c r="BZ42" s="30"/>
      <c r="CA42" s="30"/>
      <c r="CB42" s="30"/>
      <c r="CC42" s="445"/>
      <c r="CD42" s="445"/>
      <c r="CE42" s="445"/>
      <c r="CF42" s="445"/>
      <c r="CG42" s="445"/>
      <c r="CH42" s="463"/>
      <c r="CI42" s="463"/>
      <c r="CJ42" s="463"/>
      <c r="CK42" s="463"/>
      <c r="CL42" s="463"/>
      <c r="CM42" s="463"/>
      <c r="CN42" s="463"/>
      <c r="CO42" s="463"/>
      <c r="CP42" s="463"/>
      <c r="CQ42" s="463"/>
      <c r="CR42" s="463"/>
      <c r="CS42" s="463"/>
      <c r="CT42" s="463"/>
    </row>
    <row r="43" spans="1:132" ht="14.25" customHeight="1">
      <c r="A43" s="16"/>
      <c r="B43" s="19"/>
      <c r="C43" s="2"/>
      <c r="D43" s="2"/>
      <c r="E43" s="2"/>
      <c r="F43" s="2"/>
      <c r="G43" s="2"/>
      <c r="H43" s="2"/>
      <c r="I43" s="2"/>
      <c r="J43" s="2"/>
      <c r="K43" s="2"/>
      <c r="L43" s="2"/>
      <c r="M43" s="2"/>
      <c r="N43" s="2"/>
      <c r="O43" s="2"/>
      <c r="P43" s="2"/>
      <c r="Q43" s="2"/>
      <c r="R43" s="19"/>
      <c r="S43" s="27"/>
      <c r="T43" s="19"/>
      <c r="U43" s="359" t="s">
        <v>140</v>
      </c>
      <c r="V43" s="453"/>
      <c r="W43" s="453"/>
      <c r="X43" s="453"/>
      <c r="Y43" s="453"/>
      <c r="AA43" s="563"/>
      <c r="AB43" s="564"/>
      <c r="AC43" s="564"/>
      <c r="AD43" s="564"/>
      <c r="AE43" s="564"/>
      <c r="AF43" s="564"/>
      <c r="AG43" s="564"/>
      <c r="AH43" s="564"/>
      <c r="AI43" s="570"/>
      <c r="AJ43" s="400">
        <f>IF(AA43="",1,0)</f>
        <v>1</v>
      </c>
      <c r="AK43" s="385"/>
      <c r="AL43" s="576"/>
      <c r="AM43" s="576"/>
      <c r="AN43" s="576"/>
      <c r="AO43" s="603"/>
      <c r="AP43" s="604"/>
      <c r="AQ43" s="604"/>
      <c r="AR43" s="604"/>
      <c r="AS43" s="604"/>
      <c r="AT43" s="604"/>
      <c r="AU43" s="604"/>
      <c r="AV43" s="604"/>
      <c r="AW43" s="604"/>
      <c r="AX43" s="605"/>
      <c r="AY43" s="246"/>
      <c r="AZ43" s="400">
        <f>IF(AA39="",1,0)</f>
        <v>1</v>
      </c>
      <c r="BA43" s="400"/>
      <c r="BB43" s="123"/>
      <c r="BC43" s="20"/>
      <c r="BD43" s="20"/>
      <c r="BE43" s="31"/>
      <c r="BF43" s="31"/>
      <c r="BG43" s="31"/>
      <c r="BH43" s="31"/>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12"/>
    </row>
    <row r="44" spans="1:132" ht="14.25" customHeight="1" thickBot="1">
      <c r="A44" s="16"/>
      <c r="B44" s="19"/>
      <c r="C44" s="2"/>
      <c r="D44" s="2"/>
      <c r="E44" s="2"/>
      <c r="F44" s="2"/>
      <c r="G44" s="2"/>
      <c r="H44" s="2"/>
      <c r="I44" s="2"/>
      <c r="J44" s="2"/>
      <c r="K44" s="2"/>
      <c r="L44" s="2"/>
      <c r="M44" s="2"/>
      <c r="N44" s="2"/>
      <c r="O44" s="2"/>
      <c r="P44" s="2"/>
      <c r="Q44" s="2"/>
      <c r="R44" s="19"/>
      <c r="S44" s="27"/>
      <c r="T44" s="19"/>
      <c r="U44" s="453"/>
      <c r="V44" s="453"/>
      <c r="W44" s="453"/>
      <c r="X44" s="453"/>
      <c r="Y44" s="453"/>
      <c r="AA44" s="571"/>
      <c r="AB44" s="572"/>
      <c r="AC44" s="572"/>
      <c r="AD44" s="572"/>
      <c r="AE44" s="572"/>
      <c r="AF44" s="572"/>
      <c r="AG44" s="572"/>
      <c r="AH44" s="572"/>
      <c r="AI44" s="573"/>
      <c r="AJ44" s="400"/>
      <c r="AK44" s="385"/>
      <c r="AL44" s="576"/>
      <c r="AM44" s="576"/>
      <c r="AN44" s="576"/>
      <c r="AO44" s="603"/>
      <c r="AP44" s="604"/>
      <c r="AQ44" s="604"/>
      <c r="AR44" s="604"/>
      <c r="AS44" s="604"/>
      <c r="AT44" s="604"/>
      <c r="AU44" s="604"/>
      <c r="AV44" s="604"/>
      <c r="AW44" s="604"/>
      <c r="AX44" s="605"/>
      <c r="AY44" s="246"/>
      <c r="AZ44" s="400"/>
      <c r="BA44" s="400"/>
      <c r="BB44" s="123"/>
      <c r="BC44" s="20"/>
      <c r="BD44" s="20"/>
      <c r="BJ44" s="30"/>
      <c r="BK44" s="30"/>
      <c r="BL44" s="30"/>
      <c r="BM44" s="30"/>
      <c r="BN44" s="30"/>
      <c r="BO44" s="30"/>
      <c r="BP44" s="30"/>
      <c r="BQ44" s="30"/>
      <c r="BR44" s="30"/>
      <c r="BS44" s="30"/>
      <c r="BT44" s="30"/>
      <c r="BU44" s="30"/>
      <c r="BV44" s="30"/>
      <c r="BW44" s="30"/>
      <c r="BX44" s="30"/>
      <c r="BY44" s="30"/>
      <c r="BZ44" s="30"/>
      <c r="CA44" s="30"/>
      <c r="CB44" s="30"/>
      <c r="CC44" s="30"/>
      <c r="CD44" s="30"/>
      <c r="CE44" s="30"/>
      <c r="CF44" s="12"/>
    </row>
    <row r="45" spans="1:132" s="3" customFormat="1" ht="14.25" customHeight="1">
      <c r="N45" s="4"/>
      <c r="O45" s="4"/>
      <c r="P45" s="4"/>
      <c r="Q45" s="4"/>
      <c r="R45" s="4"/>
      <c r="S45" s="27"/>
      <c r="T45" s="4"/>
      <c r="U45" s="359" t="s">
        <v>122</v>
      </c>
      <c r="V45" s="453"/>
      <c r="W45" s="453"/>
      <c r="X45" s="453"/>
      <c r="Y45" s="453"/>
      <c r="Z45" s="1"/>
      <c r="AA45" s="454"/>
      <c r="AB45" s="456"/>
      <c r="AC45" s="456"/>
      <c r="AD45" s="456"/>
      <c r="AE45" s="456"/>
      <c r="AF45" s="456"/>
      <c r="AG45" s="456"/>
      <c r="AH45" s="456"/>
      <c r="AI45" s="457"/>
      <c r="AJ45" s="400"/>
      <c r="AK45" s="385"/>
      <c r="AL45" s="576"/>
      <c r="AM45" s="576"/>
      <c r="AN45" s="576"/>
      <c r="AO45" s="603"/>
      <c r="AP45" s="604"/>
      <c r="AQ45" s="604"/>
      <c r="AR45" s="604"/>
      <c r="AS45" s="604"/>
      <c r="AT45" s="604"/>
      <c r="AU45" s="604"/>
      <c r="AV45" s="604"/>
      <c r="AW45" s="604"/>
      <c r="AX45" s="605"/>
      <c r="AY45" s="246"/>
      <c r="BJ45" s="30"/>
      <c r="BK45" s="30"/>
      <c r="BL45" s="30"/>
      <c r="BM45" s="30"/>
      <c r="BN45" s="30"/>
      <c r="BO45" s="30"/>
      <c r="BP45" s="30"/>
      <c r="BQ45" s="30"/>
      <c r="BR45" s="30"/>
      <c r="BS45" s="30"/>
      <c r="BT45" s="30"/>
      <c r="BU45" s="30"/>
      <c r="BV45" s="30"/>
      <c r="BW45" s="30"/>
      <c r="BX45" s="30"/>
      <c r="BY45" s="30"/>
      <c r="BZ45" s="30"/>
      <c r="CA45" s="30"/>
      <c r="CB45" s="30"/>
      <c r="CC45" s="30"/>
      <c r="CD45" s="30"/>
      <c r="CE45" s="30"/>
      <c r="CF45" s="124"/>
      <c r="CG45" s="124"/>
      <c r="CH45" s="124"/>
      <c r="CI45" s="124"/>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row>
    <row r="46" spans="1:132" ht="14.25" customHeight="1" thickBot="1">
      <c r="S46" s="27"/>
      <c r="U46" s="453"/>
      <c r="V46" s="453"/>
      <c r="W46" s="453"/>
      <c r="X46" s="453"/>
      <c r="Y46" s="453"/>
      <c r="AA46" s="458"/>
      <c r="AB46" s="459"/>
      <c r="AC46" s="459"/>
      <c r="AD46" s="459"/>
      <c r="AE46" s="459"/>
      <c r="AF46" s="459"/>
      <c r="AG46" s="459"/>
      <c r="AH46" s="459"/>
      <c r="AI46" s="460"/>
      <c r="AJ46" s="400"/>
      <c r="AK46" s="578"/>
      <c r="AL46" s="579"/>
      <c r="AM46" s="579"/>
      <c r="AN46" s="579"/>
      <c r="AO46" s="606"/>
      <c r="AP46" s="607"/>
      <c r="AQ46" s="607"/>
      <c r="AR46" s="607"/>
      <c r="AS46" s="607"/>
      <c r="AT46" s="607"/>
      <c r="AU46" s="607"/>
      <c r="AV46" s="607"/>
      <c r="AW46" s="607"/>
      <c r="AX46" s="608"/>
      <c r="AY46" s="246"/>
      <c r="BJ46" s="30"/>
      <c r="BK46" s="30"/>
      <c r="BL46" s="30"/>
      <c r="BM46" s="30"/>
      <c r="BN46" s="30"/>
      <c r="BO46" s="30"/>
      <c r="BP46" s="30"/>
      <c r="BQ46" s="30"/>
      <c r="BR46" s="30"/>
      <c r="BS46" s="30"/>
      <c r="BT46" s="30"/>
      <c r="BU46" s="30"/>
      <c r="BV46" s="30"/>
      <c r="BW46" s="30"/>
      <c r="BX46" s="30"/>
      <c r="BY46" s="30"/>
      <c r="BZ46" s="30"/>
      <c r="CA46" s="30"/>
      <c r="CB46" s="30"/>
      <c r="CC46" s="30"/>
      <c r="CD46" s="30"/>
      <c r="CE46" s="30"/>
      <c r="CF46" s="12"/>
    </row>
    <row r="47" spans="1:132" ht="14.25" customHeight="1">
      <c r="S47" s="27"/>
      <c r="AK47" s="55">
        <f>AJ33+AJ35+AJ37+AJ39+AJ41+AJ43+AJ45</f>
        <v>6</v>
      </c>
      <c r="AY47" s="246"/>
    </row>
    <row r="48" spans="1:132" ht="14.25" customHeight="1">
      <c r="S48" s="27"/>
      <c r="U48" s="433" t="s">
        <v>254</v>
      </c>
      <c r="V48" s="433"/>
      <c r="W48" s="433"/>
      <c r="X48" s="433"/>
      <c r="Y48" s="433"/>
      <c r="Z48" s="433"/>
      <c r="AA48" s="433"/>
      <c r="AB48" s="433"/>
      <c r="AC48" s="433"/>
      <c r="AD48" s="433"/>
      <c r="AE48" s="433"/>
      <c r="AF48" s="433"/>
      <c r="AG48" s="433"/>
      <c r="AH48" s="433"/>
      <c r="AI48" s="433"/>
      <c r="AJ48" s="433"/>
      <c r="AK48" s="433"/>
      <c r="AL48" s="433"/>
      <c r="AM48" s="433"/>
      <c r="AN48" s="433"/>
      <c r="AO48" s="433"/>
      <c r="AP48" s="433"/>
      <c r="AQ48" s="433"/>
      <c r="AR48" s="433"/>
      <c r="AS48" s="433"/>
      <c r="AT48" s="433"/>
      <c r="AU48" s="433"/>
      <c r="AV48" s="433"/>
      <c r="AW48" s="433"/>
      <c r="AX48" s="433"/>
      <c r="AY48" s="246"/>
    </row>
    <row r="49" spans="1:93" ht="14.25" customHeight="1">
      <c r="S49" s="27"/>
      <c r="U49" s="433"/>
      <c r="V49" s="433"/>
      <c r="W49" s="433"/>
      <c r="X49" s="433"/>
      <c r="Y49" s="433"/>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3"/>
      <c r="AW49" s="433"/>
      <c r="AX49" s="433"/>
      <c r="AY49" s="246"/>
    </row>
    <row r="50" spans="1:93" ht="14.25" customHeight="1">
      <c r="A50" s="142"/>
      <c r="B50" s="142"/>
      <c r="C50" s="142"/>
      <c r="D50" s="142"/>
      <c r="E50" s="142"/>
      <c r="F50" s="142"/>
      <c r="P50" s="142"/>
      <c r="Q50" s="142"/>
      <c r="R50" s="142"/>
      <c r="S50" s="27"/>
      <c r="T50" s="142"/>
      <c r="U50" s="433"/>
      <c r="V50" s="433"/>
      <c r="W50" s="433"/>
      <c r="X50" s="433"/>
      <c r="Y50" s="433"/>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246"/>
    </row>
    <row r="51" spans="1:93" ht="14.25" customHeight="1">
      <c r="A51" s="340"/>
      <c r="B51" s="340"/>
      <c r="C51" s="340"/>
      <c r="D51" s="340"/>
      <c r="E51" s="340"/>
      <c r="F51" s="340"/>
      <c r="P51" s="340"/>
      <c r="Q51" s="340"/>
      <c r="R51" s="340"/>
      <c r="S51" s="27"/>
      <c r="T51" s="340"/>
      <c r="U51" s="433"/>
      <c r="V51" s="433"/>
      <c r="W51" s="433"/>
      <c r="X51" s="433"/>
      <c r="Y51" s="433"/>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3"/>
      <c r="AW51" s="433"/>
      <c r="AX51" s="433"/>
      <c r="AY51" s="339"/>
    </row>
    <row r="52" spans="1:93" ht="14.25" customHeight="1">
      <c r="A52" s="142"/>
      <c r="B52" s="142"/>
      <c r="C52" s="142"/>
      <c r="D52" s="142"/>
      <c r="E52" s="142"/>
      <c r="F52" s="142"/>
      <c r="P52" s="142"/>
      <c r="Q52" s="142"/>
      <c r="R52" s="142"/>
      <c r="S52" s="27"/>
      <c r="T52" s="142"/>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CK52" s="12"/>
      <c r="CL52" s="12"/>
      <c r="CM52" s="12"/>
      <c r="CN52" s="12"/>
      <c r="CO52" s="12"/>
    </row>
    <row r="53" spans="1:93" ht="14.25" customHeight="1">
      <c r="A53" s="148"/>
      <c r="B53" s="148"/>
      <c r="C53" s="148"/>
      <c r="D53" s="148"/>
      <c r="E53" s="148"/>
      <c r="F53" s="148"/>
      <c r="P53" s="148"/>
      <c r="Q53" s="148"/>
      <c r="R53" s="148"/>
      <c r="S53" s="27"/>
      <c r="T53" s="148"/>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3"/>
      <c r="AY53" s="249"/>
      <c r="CK53" s="12"/>
      <c r="CL53" s="12"/>
      <c r="CM53" s="12"/>
      <c r="CN53" s="12"/>
      <c r="CO53" s="12"/>
    </row>
    <row r="54" spans="1:93" ht="14.25" customHeight="1" thickBot="1">
      <c r="A54" s="214"/>
      <c r="B54" s="214"/>
      <c r="C54" s="214"/>
      <c r="D54" s="214"/>
      <c r="E54" s="214"/>
      <c r="F54" s="214"/>
      <c r="P54" s="214"/>
      <c r="Q54" s="214"/>
      <c r="R54" s="214"/>
      <c r="S54" s="27"/>
      <c r="T54" s="214"/>
      <c r="AY54" s="249"/>
      <c r="CK54" s="12"/>
      <c r="CL54" s="12"/>
      <c r="CM54" s="12"/>
      <c r="CN54" s="12"/>
      <c r="CO54" s="12"/>
    </row>
    <row r="55" spans="1:93" ht="14.25" customHeight="1">
      <c r="A55" s="148"/>
      <c r="B55" s="148"/>
      <c r="C55" s="148"/>
      <c r="D55" s="148"/>
      <c r="E55" s="148"/>
      <c r="F55" s="148"/>
      <c r="P55" s="148"/>
      <c r="Q55" s="148"/>
      <c r="R55" s="148"/>
      <c r="S55" s="27"/>
      <c r="T55" s="148"/>
      <c r="U55" s="154"/>
      <c r="V55" s="584"/>
      <c r="W55" s="585"/>
      <c r="X55" s="582" t="s">
        <v>129</v>
      </c>
      <c r="Y55" s="583"/>
      <c r="Z55" s="583"/>
      <c r="AA55" s="583"/>
      <c r="AB55" s="583"/>
      <c r="AC55" s="157"/>
      <c r="AD55" s="154"/>
      <c r="AE55" s="584"/>
      <c r="AF55" s="585"/>
      <c r="AG55" s="598" t="s">
        <v>161</v>
      </c>
      <c r="AH55" s="599"/>
      <c r="AI55" s="599"/>
      <c r="AJ55" s="599"/>
      <c r="AK55" s="599"/>
      <c r="AL55" s="599"/>
      <c r="AM55" s="599"/>
      <c r="AN55" s="599"/>
      <c r="AO55" s="599"/>
      <c r="AP55" s="599"/>
      <c r="AQ55" s="599"/>
      <c r="AR55" s="599"/>
      <c r="AS55" s="599"/>
      <c r="AT55" s="599"/>
      <c r="AU55" s="599"/>
      <c r="AV55" s="599"/>
      <c r="AW55" s="599"/>
      <c r="AX55" s="599"/>
      <c r="AY55" s="249"/>
      <c r="CK55" s="12"/>
      <c r="CL55" s="12"/>
      <c r="CM55" s="12"/>
      <c r="CN55" s="12"/>
      <c r="CO55" s="12"/>
    </row>
    <row r="56" spans="1:93" ht="14.25" customHeight="1" thickBot="1">
      <c r="A56" s="148"/>
      <c r="B56" s="148"/>
      <c r="C56" s="148"/>
      <c r="D56" s="148"/>
      <c r="E56" s="148"/>
      <c r="F56" s="148"/>
      <c r="P56" s="148"/>
      <c r="Q56" s="148"/>
      <c r="R56" s="148"/>
      <c r="S56" s="27"/>
      <c r="T56" s="148"/>
      <c r="U56" s="154"/>
      <c r="V56" s="586"/>
      <c r="W56" s="587"/>
      <c r="X56" s="582"/>
      <c r="Y56" s="583"/>
      <c r="Z56" s="583"/>
      <c r="AA56" s="583"/>
      <c r="AB56" s="583"/>
      <c r="AC56" s="157"/>
      <c r="AD56" s="154"/>
      <c r="AE56" s="586"/>
      <c r="AF56" s="587"/>
      <c r="AG56" s="598"/>
      <c r="AH56" s="599"/>
      <c r="AI56" s="599"/>
      <c r="AJ56" s="599"/>
      <c r="AK56" s="599"/>
      <c r="AL56" s="599"/>
      <c r="AM56" s="599"/>
      <c r="AN56" s="599"/>
      <c r="AO56" s="599"/>
      <c r="AP56" s="599"/>
      <c r="AQ56" s="599"/>
      <c r="AR56" s="599"/>
      <c r="AS56" s="599"/>
      <c r="AT56" s="599"/>
      <c r="AU56" s="599"/>
      <c r="AV56" s="599"/>
      <c r="AW56" s="599"/>
      <c r="AX56" s="599"/>
      <c r="AY56" s="255"/>
      <c r="CK56" s="12"/>
      <c r="CL56" s="12"/>
      <c r="CM56" s="12"/>
      <c r="CN56" s="12"/>
      <c r="CO56" s="12"/>
    </row>
    <row r="57" spans="1:93" ht="14.25" customHeight="1">
      <c r="A57" s="148"/>
      <c r="B57" s="148"/>
      <c r="C57" s="148"/>
      <c r="D57" s="148"/>
      <c r="E57" s="148"/>
      <c r="F57" s="148"/>
      <c r="P57" s="148"/>
      <c r="Q57" s="148"/>
      <c r="R57" s="148"/>
      <c r="S57" s="27"/>
      <c r="T57" s="148"/>
      <c r="U57" s="154"/>
      <c r="V57" s="155"/>
      <c r="W57" s="156"/>
      <c r="X57" s="156"/>
      <c r="Y57" s="156"/>
      <c r="Z57" s="156"/>
      <c r="AA57" s="156"/>
      <c r="AB57" s="156"/>
      <c r="AC57" s="156"/>
      <c r="AD57" s="154"/>
      <c r="AE57" s="154"/>
      <c r="AF57" s="155"/>
      <c r="AG57" s="156"/>
      <c r="AH57" s="156"/>
      <c r="AI57" s="596" t="s">
        <v>137</v>
      </c>
      <c r="AJ57" s="596"/>
      <c r="AK57" s="596"/>
      <c r="AL57" s="596"/>
      <c r="AM57" s="596"/>
      <c r="AN57" s="596"/>
      <c r="AO57" s="596"/>
      <c r="AP57" s="596"/>
      <c r="AQ57" s="596"/>
      <c r="AR57" s="596"/>
      <c r="AS57" s="596"/>
      <c r="AT57" s="596"/>
      <c r="AU57" s="207"/>
      <c r="AV57" s="207"/>
      <c r="AW57" s="195"/>
      <c r="AY57" s="255"/>
      <c r="CK57" s="12"/>
      <c r="CL57" s="12"/>
      <c r="CM57" s="12"/>
      <c r="CN57" s="12"/>
      <c r="CO57" s="12"/>
    </row>
    <row r="58" spans="1:93" ht="14.25" customHeight="1" thickBot="1">
      <c r="A58" s="148"/>
      <c r="B58" s="148"/>
      <c r="C58" s="148"/>
      <c r="D58" s="148"/>
      <c r="E58" s="148"/>
      <c r="F58" s="148"/>
      <c r="P58" s="148"/>
      <c r="Q58" s="148"/>
      <c r="R58" s="148"/>
      <c r="S58" s="27"/>
      <c r="T58" s="148"/>
      <c r="U58" s="159"/>
      <c r="V58" s="160"/>
      <c r="W58" s="160"/>
      <c r="X58" s="160"/>
      <c r="Y58" s="160"/>
      <c r="Z58" s="160"/>
      <c r="AA58" s="160"/>
      <c r="AB58" s="160"/>
      <c r="AC58" s="162"/>
      <c r="AD58" s="154"/>
      <c r="AE58" s="154"/>
      <c r="AF58" s="154"/>
      <c r="AG58" s="154"/>
      <c r="AH58" s="154"/>
      <c r="AI58" s="597"/>
      <c r="AJ58" s="597"/>
      <c r="AK58" s="597"/>
      <c r="AL58" s="597"/>
      <c r="AM58" s="597"/>
      <c r="AN58" s="597"/>
      <c r="AO58" s="597"/>
      <c r="AP58" s="597"/>
      <c r="AQ58" s="597"/>
      <c r="AR58" s="597"/>
      <c r="AS58" s="597"/>
      <c r="AT58" s="597"/>
      <c r="AU58" s="154"/>
      <c r="AV58" s="154"/>
      <c r="AW58" s="154"/>
      <c r="AY58" s="255"/>
      <c r="CK58" s="12"/>
      <c r="CL58" s="12"/>
      <c r="CM58" s="12"/>
      <c r="CN58" s="12"/>
      <c r="CO58" s="12"/>
    </row>
    <row r="59" spans="1:93" ht="14.25" customHeight="1">
      <c r="A59" s="148"/>
      <c r="B59" s="148"/>
      <c r="C59" s="148"/>
      <c r="D59" s="148"/>
      <c r="E59" s="148"/>
      <c r="F59" s="148"/>
      <c r="P59" s="148"/>
      <c r="Q59" s="148"/>
      <c r="R59" s="148"/>
      <c r="S59" s="27"/>
      <c r="T59" s="148"/>
      <c r="U59" s="161"/>
      <c r="V59" s="584"/>
      <c r="W59" s="585"/>
      <c r="X59" s="582" t="s">
        <v>130</v>
      </c>
      <c r="Y59" s="583"/>
      <c r="Z59" s="583"/>
      <c r="AA59" s="583"/>
      <c r="AB59" s="583"/>
      <c r="AC59" s="171"/>
      <c r="AD59" s="154"/>
      <c r="AE59" s="584"/>
      <c r="AF59" s="585"/>
      <c r="AG59" s="588" t="s">
        <v>132</v>
      </c>
      <c r="AH59" s="589"/>
      <c r="AI59" s="590"/>
      <c r="AJ59" s="591"/>
      <c r="AK59" s="591"/>
      <c r="AL59" s="591"/>
      <c r="AM59" s="591"/>
      <c r="AN59" s="591"/>
      <c r="AO59" s="591"/>
      <c r="AP59" s="591"/>
      <c r="AQ59" s="591"/>
      <c r="AR59" s="591"/>
      <c r="AS59" s="591"/>
      <c r="AT59" s="591"/>
      <c r="AU59" s="591"/>
      <c r="AV59" s="591"/>
      <c r="AW59" s="591"/>
      <c r="AX59" s="592"/>
      <c r="CK59" s="12"/>
      <c r="CL59" s="12"/>
      <c r="CM59" s="12"/>
      <c r="CN59" s="12"/>
      <c r="CO59" s="12"/>
    </row>
    <row r="60" spans="1:93" ht="14.25" customHeight="1" thickBot="1">
      <c r="A60" s="148"/>
      <c r="B60" s="148"/>
      <c r="C60" s="148"/>
      <c r="D60" s="148"/>
      <c r="E60" s="148"/>
      <c r="F60" s="148"/>
      <c r="P60" s="148"/>
      <c r="Q60" s="148"/>
      <c r="R60" s="148"/>
      <c r="S60" s="27"/>
      <c r="T60" s="148"/>
      <c r="U60" s="161"/>
      <c r="V60" s="586"/>
      <c r="W60" s="587"/>
      <c r="X60" s="582"/>
      <c r="Y60" s="583"/>
      <c r="Z60" s="583"/>
      <c r="AA60" s="583"/>
      <c r="AB60" s="583"/>
      <c r="AC60" s="171"/>
      <c r="AD60" s="154"/>
      <c r="AE60" s="586"/>
      <c r="AF60" s="587"/>
      <c r="AG60" s="588"/>
      <c r="AH60" s="589"/>
      <c r="AI60" s="593"/>
      <c r="AJ60" s="594"/>
      <c r="AK60" s="594"/>
      <c r="AL60" s="594"/>
      <c r="AM60" s="594"/>
      <c r="AN60" s="594"/>
      <c r="AO60" s="594"/>
      <c r="AP60" s="594"/>
      <c r="AQ60" s="594"/>
      <c r="AR60" s="594"/>
      <c r="AS60" s="594"/>
      <c r="AT60" s="594"/>
      <c r="AU60" s="594"/>
      <c r="AV60" s="594"/>
      <c r="AW60" s="594"/>
      <c r="AX60" s="595"/>
      <c r="CK60" s="12"/>
      <c r="CL60" s="12"/>
      <c r="CM60" s="12"/>
      <c r="CN60" s="12"/>
      <c r="CO60" s="12"/>
    </row>
    <row r="61" spans="1:93" ht="14.25" customHeight="1">
      <c r="A61" s="148"/>
      <c r="B61" s="148"/>
      <c r="C61" s="148"/>
      <c r="D61" s="148"/>
      <c r="E61" s="148"/>
      <c r="F61" s="148"/>
      <c r="P61" s="148"/>
      <c r="Q61" s="148"/>
      <c r="R61" s="148"/>
      <c r="S61" s="27"/>
      <c r="T61" s="148"/>
      <c r="U61" s="164"/>
      <c r="V61" s="147"/>
      <c r="W61" s="147"/>
      <c r="X61" s="147"/>
      <c r="Y61" s="147"/>
      <c r="Z61" s="12"/>
      <c r="AA61" s="12"/>
      <c r="AB61" s="12"/>
      <c r="AC61" s="165"/>
      <c r="AD61" s="167"/>
      <c r="AE61" s="168"/>
      <c r="AF61" s="168"/>
      <c r="AG61" s="168"/>
      <c r="AH61" s="168"/>
      <c r="AI61" s="168"/>
      <c r="AJ61" s="168"/>
      <c r="AK61" s="169"/>
      <c r="AL61" s="168"/>
      <c r="AM61" s="168"/>
      <c r="AN61" s="168"/>
      <c r="AO61" s="168"/>
      <c r="AP61" s="168"/>
      <c r="AQ61" s="168"/>
      <c r="AR61" s="168"/>
      <c r="AS61" s="168"/>
      <c r="AT61" s="168"/>
      <c r="AU61" s="168"/>
      <c r="AV61" s="168"/>
      <c r="AW61" s="168"/>
      <c r="AX61" s="168"/>
      <c r="AY61" s="250"/>
      <c r="CK61" s="12"/>
      <c r="CL61" s="12"/>
      <c r="CM61" s="12"/>
      <c r="CN61" s="12"/>
      <c r="CO61" s="12"/>
    </row>
    <row r="62" spans="1:93" ht="14.25" customHeight="1">
      <c r="A62" s="148"/>
      <c r="B62" s="148"/>
      <c r="C62" s="148"/>
      <c r="D62" s="148"/>
      <c r="E62" s="148"/>
      <c r="F62" s="148"/>
      <c r="P62" s="148"/>
      <c r="Q62" s="148"/>
      <c r="R62" s="148"/>
      <c r="S62" s="27"/>
      <c r="T62" s="148"/>
      <c r="U62" s="166"/>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97"/>
      <c r="AX62" s="170"/>
      <c r="AY62" s="250"/>
      <c r="CK62" s="12"/>
      <c r="CL62" s="12"/>
      <c r="CM62" s="12"/>
      <c r="CN62" s="12"/>
      <c r="CO62" s="12"/>
    </row>
    <row r="63" spans="1:93" ht="14.25" customHeight="1">
      <c r="A63" s="148"/>
      <c r="B63" s="148"/>
      <c r="C63" s="148"/>
      <c r="D63" s="148"/>
      <c r="E63" s="148"/>
      <c r="F63" s="148"/>
      <c r="P63" s="148"/>
      <c r="Q63" s="148"/>
      <c r="R63" s="148"/>
      <c r="S63" s="27"/>
      <c r="T63" s="148"/>
      <c r="U63" s="553" t="s">
        <v>162</v>
      </c>
      <c r="V63" s="442"/>
      <c r="W63" s="442"/>
      <c r="X63" s="442"/>
      <c r="Y63" s="442"/>
      <c r="Z63" s="442"/>
      <c r="AA63" s="442"/>
      <c r="AB63" s="442"/>
      <c r="AC63" s="442"/>
      <c r="AD63" s="442"/>
      <c r="AE63" s="442"/>
      <c r="AF63" s="442"/>
      <c r="AG63" s="442"/>
      <c r="AH63" s="442"/>
      <c r="AI63" s="442"/>
      <c r="AJ63" s="442"/>
      <c r="AK63" s="442"/>
      <c r="AL63" s="442"/>
      <c r="AM63" s="442"/>
      <c r="AN63" s="442"/>
      <c r="AO63" s="442"/>
      <c r="AP63" s="442"/>
      <c r="AQ63" s="442"/>
      <c r="AR63" s="442"/>
      <c r="AS63" s="442"/>
      <c r="AT63" s="442"/>
      <c r="AU63" s="442"/>
      <c r="AV63" s="442"/>
      <c r="AW63" s="442"/>
      <c r="AX63" s="554"/>
      <c r="AY63" s="20"/>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row>
    <row r="64" spans="1:93" s="3" customFormat="1" ht="14.25" customHeight="1">
      <c r="A64" s="16"/>
      <c r="B64" s="16"/>
      <c r="C64" s="16"/>
      <c r="D64" s="16"/>
      <c r="E64" s="16"/>
      <c r="F64" s="16"/>
      <c r="O64" s="2"/>
      <c r="P64" s="16"/>
      <c r="Q64" s="16"/>
      <c r="R64" s="16"/>
      <c r="S64" s="128"/>
      <c r="T64" s="16"/>
      <c r="U64" s="553"/>
      <c r="V64" s="442"/>
      <c r="W64" s="442"/>
      <c r="X64" s="442"/>
      <c r="Y64" s="442"/>
      <c r="Z64" s="442"/>
      <c r="AA64" s="442"/>
      <c r="AB64" s="442"/>
      <c r="AC64" s="442"/>
      <c r="AD64" s="442"/>
      <c r="AE64" s="442"/>
      <c r="AF64" s="442"/>
      <c r="AG64" s="442"/>
      <c r="AH64" s="442"/>
      <c r="AI64" s="442"/>
      <c r="AJ64" s="442"/>
      <c r="AK64" s="442"/>
      <c r="AL64" s="442"/>
      <c r="AM64" s="442"/>
      <c r="AN64" s="442"/>
      <c r="AO64" s="442"/>
      <c r="AP64" s="442"/>
      <c r="AQ64" s="442"/>
      <c r="AR64" s="442"/>
      <c r="AS64" s="442"/>
      <c r="AT64" s="442"/>
      <c r="AU64" s="442"/>
      <c r="AV64" s="442"/>
      <c r="AW64" s="442"/>
      <c r="AX64" s="554"/>
      <c r="AY64" s="249"/>
      <c r="AZ64" s="18"/>
      <c r="BA64" s="18"/>
      <c r="BB64" s="18"/>
      <c r="BC64" s="18"/>
      <c r="BD64" s="18"/>
      <c r="BE64" s="18"/>
      <c r="BF64" s="18"/>
      <c r="BG64" s="18"/>
      <c r="BH64" s="18"/>
    </row>
    <row r="65" spans="3:58" ht="14.25" customHeight="1">
      <c r="S65" s="27"/>
      <c r="U65" s="553"/>
      <c r="V65" s="442"/>
      <c r="W65" s="442"/>
      <c r="X65" s="442"/>
      <c r="Y65" s="442"/>
      <c r="Z65" s="442"/>
      <c r="AA65" s="442"/>
      <c r="AB65" s="442"/>
      <c r="AC65" s="442"/>
      <c r="AD65" s="442"/>
      <c r="AE65" s="442"/>
      <c r="AF65" s="442"/>
      <c r="AG65" s="442"/>
      <c r="AH65" s="442"/>
      <c r="AI65" s="442"/>
      <c r="AJ65" s="442"/>
      <c r="AK65" s="442"/>
      <c r="AL65" s="442"/>
      <c r="AM65" s="442"/>
      <c r="AN65" s="442"/>
      <c r="AO65" s="442"/>
      <c r="AP65" s="442"/>
      <c r="AQ65" s="442"/>
      <c r="AR65" s="442"/>
      <c r="AS65" s="442"/>
      <c r="AT65" s="442"/>
      <c r="AU65" s="442"/>
      <c r="AV65" s="442"/>
      <c r="AW65" s="442"/>
      <c r="AX65" s="554"/>
      <c r="AY65" s="247"/>
    </row>
    <row r="66" spans="3:58" ht="14.25" customHeight="1">
      <c r="S66" s="27"/>
      <c r="U66" s="553"/>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554"/>
      <c r="AY66" s="247"/>
    </row>
    <row r="67" spans="3:58" ht="14.25" customHeight="1">
      <c r="S67" s="27"/>
      <c r="U67" s="555"/>
      <c r="V67" s="442"/>
      <c r="W67" s="442"/>
      <c r="X67" s="442"/>
      <c r="Y67" s="442"/>
      <c r="Z67" s="442"/>
      <c r="AA67" s="442"/>
      <c r="AB67" s="442"/>
      <c r="AC67" s="442"/>
      <c r="AD67" s="442"/>
      <c r="AE67" s="442"/>
      <c r="AF67" s="442"/>
      <c r="AG67" s="442"/>
      <c r="AH67" s="442"/>
      <c r="AI67" s="442"/>
      <c r="AJ67" s="442"/>
      <c r="AK67" s="442"/>
      <c r="AL67" s="442"/>
      <c r="AM67" s="442"/>
      <c r="AN67" s="442"/>
      <c r="AO67" s="442"/>
      <c r="AP67" s="442"/>
      <c r="AQ67" s="442"/>
      <c r="AR67" s="442"/>
      <c r="AS67" s="442"/>
      <c r="AT67" s="442"/>
      <c r="AU67" s="442"/>
      <c r="AV67" s="442"/>
      <c r="AW67" s="442"/>
      <c r="AX67" s="554"/>
      <c r="AY67" s="247"/>
    </row>
    <row r="68" spans="3:58" ht="14.25" customHeight="1">
      <c r="S68" s="27"/>
      <c r="U68" s="555"/>
      <c r="V68" s="442"/>
      <c r="W68" s="442"/>
      <c r="X68" s="442"/>
      <c r="Y68" s="442"/>
      <c r="Z68" s="442"/>
      <c r="AA68" s="442"/>
      <c r="AB68" s="442"/>
      <c r="AC68" s="442"/>
      <c r="AD68" s="442"/>
      <c r="AE68" s="442"/>
      <c r="AF68" s="442"/>
      <c r="AG68" s="442"/>
      <c r="AH68" s="442"/>
      <c r="AI68" s="442"/>
      <c r="AJ68" s="442"/>
      <c r="AK68" s="442"/>
      <c r="AL68" s="442"/>
      <c r="AM68" s="442"/>
      <c r="AN68" s="442"/>
      <c r="AO68" s="442"/>
      <c r="AP68" s="442"/>
      <c r="AQ68" s="442"/>
      <c r="AR68" s="442"/>
      <c r="AS68" s="442"/>
      <c r="AT68" s="442"/>
      <c r="AU68" s="442"/>
      <c r="AV68" s="442"/>
      <c r="AW68" s="442"/>
      <c r="AX68" s="554"/>
      <c r="AY68" s="247"/>
    </row>
    <row r="69" spans="3:58" ht="14.25" customHeight="1" thickBot="1">
      <c r="S69" s="27"/>
      <c r="U69" s="129"/>
      <c r="V69" s="130"/>
      <c r="W69" s="131"/>
      <c r="X69" s="131"/>
      <c r="Y69" s="131"/>
      <c r="Z69" s="131"/>
      <c r="AA69" s="131"/>
      <c r="AB69" s="131"/>
      <c r="AC69" s="131"/>
      <c r="AD69" s="132"/>
      <c r="AE69" s="132"/>
      <c r="AF69" s="132"/>
      <c r="AG69" s="132"/>
      <c r="AH69" s="132"/>
      <c r="AI69" s="132"/>
      <c r="AJ69" s="132"/>
      <c r="AK69" s="132"/>
      <c r="AL69" s="132"/>
      <c r="AM69" s="132"/>
      <c r="AN69" s="132"/>
      <c r="AO69" s="132"/>
      <c r="AP69" s="132"/>
      <c r="AQ69" s="132"/>
      <c r="AR69" s="132"/>
      <c r="AS69" s="132"/>
      <c r="AT69" s="132"/>
      <c r="AU69" s="132"/>
      <c r="AV69" s="132"/>
      <c r="AW69" s="132"/>
      <c r="AX69" s="133"/>
      <c r="AY69" s="247"/>
    </row>
    <row r="70" spans="3:58" ht="14.25" customHeight="1">
      <c r="S70" s="27"/>
      <c r="U70" s="129"/>
      <c r="V70" s="556"/>
      <c r="W70" s="557"/>
      <c r="X70" s="560" t="s">
        <v>225</v>
      </c>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132"/>
      <c r="AW70" s="132"/>
      <c r="AX70" s="133"/>
      <c r="AY70" s="247"/>
    </row>
    <row r="71" spans="3:58" ht="14.25" customHeight="1" thickBot="1">
      <c r="S71" s="27"/>
      <c r="U71" s="129"/>
      <c r="V71" s="558"/>
      <c r="W71" s="559"/>
      <c r="X71" s="562"/>
      <c r="Y71" s="561"/>
      <c r="Z71" s="561"/>
      <c r="AA71" s="561"/>
      <c r="AB71" s="561"/>
      <c r="AC71" s="561"/>
      <c r="AD71" s="561"/>
      <c r="AE71" s="561"/>
      <c r="AF71" s="561"/>
      <c r="AG71" s="561"/>
      <c r="AH71" s="561"/>
      <c r="AI71" s="561"/>
      <c r="AJ71" s="561"/>
      <c r="AK71" s="561"/>
      <c r="AL71" s="561"/>
      <c r="AM71" s="561"/>
      <c r="AN71" s="561"/>
      <c r="AO71" s="561"/>
      <c r="AP71" s="561"/>
      <c r="AQ71" s="561"/>
      <c r="AR71" s="561"/>
      <c r="AS71" s="561"/>
      <c r="AT71" s="561"/>
      <c r="AU71" s="561"/>
      <c r="AV71" s="132"/>
      <c r="AW71" s="132"/>
      <c r="AX71" s="133"/>
      <c r="AY71" s="20"/>
    </row>
    <row r="72" spans="3:58" ht="14.25" customHeight="1">
      <c r="S72" s="27"/>
      <c r="U72" s="134"/>
      <c r="V72" s="135"/>
      <c r="W72" s="136"/>
      <c r="X72" s="136"/>
      <c r="Y72" s="136"/>
      <c r="Z72" s="136"/>
      <c r="AA72" s="136"/>
      <c r="AB72" s="136"/>
      <c r="AC72" s="136"/>
      <c r="AD72" s="137"/>
      <c r="AE72" s="137"/>
      <c r="AF72" s="137"/>
      <c r="AG72" s="137"/>
      <c r="AH72" s="137"/>
      <c r="AI72" s="137"/>
      <c r="AJ72" s="137"/>
      <c r="AK72" s="137"/>
      <c r="AL72" s="137"/>
      <c r="AM72" s="137"/>
      <c r="AN72" s="137"/>
      <c r="AO72" s="137"/>
      <c r="AP72" s="137"/>
      <c r="AQ72" s="137"/>
      <c r="AR72" s="137"/>
      <c r="AS72" s="137"/>
      <c r="AT72" s="137"/>
      <c r="AU72" s="137"/>
      <c r="AV72" s="137"/>
      <c r="AW72" s="137"/>
      <c r="AX72" s="138"/>
      <c r="AY72" s="20"/>
      <c r="BD72" s="341" t="str">
        <f>IF(V59="✔","","✔")</f>
        <v>✔</v>
      </c>
      <c r="BE72" s="341" t="str">
        <f>IF(V55="✔","","✔")</f>
        <v>✔</v>
      </c>
      <c r="BF72" s="341" t="str">
        <f>IF(V59="✔","✔","")</f>
        <v/>
      </c>
    </row>
    <row r="73" spans="3:58" ht="14.25" customHeight="1">
      <c r="S73" s="27"/>
      <c r="AY73" s="20"/>
      <c r="BD73" s="342"/>
      <c r="BE73" s="342"/>
      <c r="BF73" s="342"/>
    </row>
    <row r="77" spans="3:58" ht="13.5" customHeight="1">
      <c r="C77" s="1"/>
      <c r="D77" s="1"/>
      <c r="E77" s="1"/>
      <c r="F77" s="1"/>
      <c r="O77" s="1"/>
      <c r="P77" s="1"/>
      <c r="Q77" s="1"/>
    </row>
    <row r="78" spans="3:58" ht="13.5" customHeight="1">
      <c r="C78" s="1"/>
      <c r="D78" s="1"/>
      <c r="E78" s="1"/>
      <c r="F78" s="1"/>
      <c r="O78" s="1"/>
      <c r="P78" s="1"/>
      <c r="Q78" s="1"/>
    </row>
    <row r="79" spans="3:58" ht="13.5" customHeight="1">
      <c r="C79" s="1"/>
      <c r="D79" s="1"/>
      <c r="E79" s="1"/>
      <c r="F79" s="1"/>
      <c r="O79" s="1"/>
      <c r="P79" s="1"/>
      <c r="Q79" s="1"/>
    </row>
    <row r="80" spans="3:58" ht="13.5" customHeight="1">
      <c r="C80" s="1"/>
      <c r="D80" s="1"/>
      <c r="E80" s="1"/>
      <c r="F80" s="1"/>
      <c r="O80" s="1"/>
      <c r="P80" s="1"/>
      <c r="Q80" s="1"/>
    </row>
    <row r="81" spans="3:17" ht="13.5" customHeight="1">
      <c r="C81" s="1"/>
      <c r="D81" s="1"/>
      <c r="E81" s="1"/>
      <c r="F81" s="1"/>
      <c r="O81" s="1"/>
      <c r="P81" s="1"/>
      <c r="Q81" s="1"/>
    </row>
    <row r="82" spans="3:17" ht="13.5" customHeight="1">
      <c r="C82" s="1"/>
      <c r="D82" s="1"/>
      <c r="E82" s="1"/>
      <c r="F82" s="1"/>
      <c r="O82" s="1"/>
      <c r="P82" s="1"/>
      <c r="Q82" s="1"/>
    </row>
  </sheetData>
  <sheetProtection password="F983" sheet="1" objects="1" scenarios="1"/>
  <protectedRanges>
    <protectedRange sqref="V55:W56 V70:W71 AE55:AF56 V59:W60 AE59:AF60 AI59:AX60 AY61:AY62" name="範囲8"/>
    <protectedRange sqref="U23:AX26 AY29:AY32" name="範囲4"/>
    <protectedRange sqref="AA9:AF10" name="範囲2"/>
    <protectedRange sqref="AA12:AI17 U23:U24 AA33:AI46 V70" name="範囲1"/>
    <protectedRange sqref="AI59 AJ60 AE55:AE56 AE59:AE60 AK59:AW60" name="範囲3"/>
    <protectedRange sqref="V55:V56" name="範囲3_1"/>
    <protectedRange sqref="V59:V60" name="範囲3_2"/>
    <protectedRange sqref="V55:W56 V70:W71 AE55:AF56 V59:W60 AE59:AF60 AI59:AX60 AY61:AY62" name="範囲7"/>
  </protectedRanges>
  <mergeCells count="159">
    <mergeCell ref="CV20:CW21"/>
    <mergeCell ref="CV22:CW23"/>
    <mergeCell ref="CX20:CY21"/>
    <mergeCell ref="CZ20:DA21"/>
    <mergeCell ref="CX22:CY23"/>
    <mergeCell ref="CZ22:DA23"/>
    <mergeCell ref="CB23:CF25"/>
    <mergeCell ref="CG23:CS25"/>
    <mergeCell ref="BX5:BZ5"/>
    <mergeCell ref="CZ7:DA8"/>
    <mergeCell ref="CZ14:DA15"/>
    <mergeCell ref="BX3:CC3"/>
    <mergeCell ref="CD4:CF4"/>
    <mergeCell ref="CB20:CF22"/>
    <mergeCell ref="CG20:CS22"/>
    <mergeCell ref="G19:P20"/>
    <mergeCell ref="S20:S21"/>
    <mergeCell ref="G15:P16"/>
    <mergeCell ref="BE22:BF24"/>
    <mergeCell ref="B4:R5"/>
    <mergeCell ref="G7:P8"/>
    <mergeCell ref="S7:S8"/>
    <mergeCell ref="B15:F16"/>
    <mergeCell ref="G13:P14"/>
    <mergeCell ref="S13:S14"/>
    <mergeCell ref="S15:S16"/>
    <mergeCell ref="G11:P12"/>
    <mergeCell ref="S11:S12"/>
    <mergeCell ref="Q7:Q24"/>
    <mergeCell ref="U4:AX5"/>
    <mergeCell ref="U7:Y8"/>
    <mergeCell ref="CG14:CS16"/>
    <mergeCell ref="CB17:CF19"/>
    <mergeCell ref="AV7:AX8"/>
    <mergeCell ref="AZ7:AZ8"/>
    <mergeCell ref="AJ45:AJ46"/>
    <mergeCell ref="AK39:AN46"/>
    <mergeCell ref="AO39:AX46"/>
    <mergeCell ref="U43:Y44"/>
    <mergeCell ref="AZ41:BA42"/>
    <mergeCell ref="AZ43:BA44"/>
    <mergeCell ref="U45:Y46"/>
    <mergeCell ref="AA45:AI46"/>
    <mergeCell ref="U41:Y42"/>
    <mergeCell ref="X59:AB60"/>
    <mergeCell ref="V59:W60"/>
    <mergeCell ref="V55:W56"/>
    <mergeCell ref="X55:AB56"/>
    <mergeCell ref="AE59:AF60"/>
    <mergeCell ref="AE55:AF56"/>
    <mergeCell ref="AG59:AH60"/>
    <mergeCell ref="AI59:AX60"/>
    <mergeCell ref="AI57:AT58"/>
    <mergeCell ref="AG55:AX56"/>
    <mergeCell ref="DF16:DF17"/>
    <mergeCell ref="DD12:DE13"/>
    <mergeCell ref="DF12:DF13"/>
    <mergeCell ref="DD14:DE15"/>
    <mergeCell ref="DF14:DF15"/>
    <mergeCell ref="DD16:DE17"/>
    <mergeCell ref="CX14:CY15"/>
    <mergeCell ref="U63:AX68"/>
    <mergeCell ref="V70:W71"/>
    <mergeCell ref="X70:AU71"/>
    <mergeCell ref="AA41:AI42"/>
    <mergeCell ref="AA43:AI44"/>
    <mergeCell ref="AJ39:AJ40"/>
    <mergeCell ref="CG17:CS19"/>
    <mergeCell ref="AK12:AN16"/>
    <mergeCell ref="AO12:AX16"/>
    <mergeCell ref="AZ37:BA38"/>
    <mergeCell ref="U33:Y34"/>
    <mergeCell ref="AJ41:AJ42"/>
    <mergeCell ref="AJ43:AJ44"/>
    <mergeCell ref="AA33:AI34"/>
    <mergeCell ref="AA37:AI38"/>
    <mergeCell ref="AJ33:AJ34"/>
    <mergeCell ref="AJ37:AJ38"/>
    <mergeCell ref="CZ37:DA38"/>
    <mergeCell ref="U35:Y36"/>
    <mergeCell ref="U37:Y38"/>
    <mergeCell ref="B7:E8"/>
    <mergeCell ref="B9:E10"/>
    <mergeCell ref="B11:E12"/>
    <mergeCell ref="B13:E14"/>
    <mergeCell ref="B17:E18"/>
    <mergeCell ref="B19:E20"/>
    <mergeCell ref="B21:E22"/>
    <mergeCell ref="B23:E24"/>
    <mergeCell ref="G23:P24"/>
    <mergeCell ref="S24:S25"/>
    <mergeCell ref="C27:F31"/>
    <mergeCell ref="G27:P31"/>
    <mergeCell ref="S27:S31"/>
    <mergeCell ref="G17:P18"/>
    <mergeCell ref="S17:S19"/>
    <mergeCell ref="G21:P22"/>
    <mergeCell ref="CV14:CW15"/>
    <mergeCell ref="S22:S23"/>
    <mergeCell ref="CV16:CW17"/>
    <mergeCell ref="BG14:BK16"/>
    <mergeCell ref="BL14:BX16"/>
    <mergeCell ref="A1:AX1"/>
    <mergeCell ref="BB19:BD21"/>
    <mergeCell ref="BB22:BD24"/>
    <mergeCell ref="AZ19:BA21"/>
    <mergeCell ref="AZ22:BA24"/>
    <mergeCell ref="BE19:BF21"/>
    <mergeCell ref="AJ3:AX3"/>
    <mergeCell ref="DF18:DF19"/>
    <mergeCell ref="CX16:CY17"/>
    <mergeCell ref="CZ16:DA17"/>
    <mergeCell ref="CB14:CF16"/>
    <mergeCell ref="BG17:BK19"/>
    <mergeCell ref="BL17:BX19"/>
    <mergeCell ref="BG20:BK22"/>
    <mergeCell ref="BL20:BX22"/>
    <mergeCell ref="BE14:BF17"/>
    <mergeCell ref="BB14:BD15"/>
    <mergeCell ref="BB16:BD17"/>
    <mergeCell ref="BG23:BK25"/>
    <mergeCell ref="BL23:BX25"/>
    <mergeCell ref="U23:AX26"/>
    <mergeCell ref="G9:P10"/>
    <mergeCell ref="S9:S10"/>
    <mergeCell ref="AA9:AH10"/>
    <mergeCell ref="AJ9:AK10"/>
    <mergeCell ref="AL9:AO10"/>
    <mergeCell ref="AP9:AU10"/>
    <mergeCell ref="AA7:AH8"/>
    <mergeCell ref="BM7:BM8"/>
    <mergeCell ref="BM9:BM10"/>
    <mergeCell ref="BU4:BW4"/>
    <mergeCell ref="BX4:CC4"/>
    <mergeCell ref="AI7:AI8"/>
    <mergeCell ref="U18:AX21"/>
    <mergeCell ref="U28:AX31"/>
    <mergeCell ref="U48:AX53"/>
    <mergeCell ref="CV37:CW38"/>
    <mergeCell ref="CX37:CY38"/>
    <mergeCell ref="U9:Y10"/>
    <mergeCell ref="CV7:CW8"/>
    <mergeCell ref="CX7:CY8"/>
    <mergeCell ref="BG26:BK29"/>
    <mergeCell ref="BL26:BX29"/>
    <mergeCell ref="BG31:BK32"/>
    <mergeCell ref="BL31:BX32"/>
    <mergeCell ref="AA35:AI36"/>
    <mergeCell ref="U39:Y40"/>
    <mergeCell ref="AA39:AI40"/>
    <mergeCell ref="AJ35:AJ36"/>
    <mergeCell ref="AZ39:BA40"/>
    <mergeCell ref="CC37:CG39"/>
    <mergeCell ref="CH37:CT39"/>
    <mergeCell ref="CC40:CG42"/>
    <mergeCell ref="CH40:CT42"/>
    <mergeCell ref="BE25:BF27"/>
    <mergeCell ref="BE28:BF30"/>
    <mergeCell ref="BB7:BD8"/>
  </mergeCells>
  <phoneticPr fontId="11"/>
  <conditionalFormatting sqref="AO39:AX46">
    <cfRule type="expression" dxfId="93" priority="10">
      <formula>$AO$39=$CH$40</formula>
    </cfRule>
    <cfRule type="expression" dxfId="92" priority="11">
      <formula>$AO$39=$CH$37</formula>
    </cfRule>
  </conditionalFormatting>
  <conditionalFormatting sqref="AY16:AY18">
    <cfRule type="expression" dxfId="91" priority="901">
      <formula>$AA$12="いいえ"</formula>
    </cfRule>
  </conditionalFormatting>
  <conditionalFormatting sqref="AY14:AY15">
    <cfRule type="expression" dxfId="90" priority="905">
      <formula>$AA$12="はい"</formula>
    </cfRule>
  </conditionalFormatting>
  <conditionalFormatting sqref="T27:T28 T14:T19 T10:T11">
    <cfRule type="expression" dxfId="89" priority="934">
      <formula>$AA$7="辞退（短縮卒業・修了）"</formula>
    </cfRule>
  </conditionalFormatting>
  <conditionalFormatting sqref="T13:T17 AY12:AY17">
    <cfRule type="expression" dxfId="88" priority="938">
      <formula>$AA$7="辞退（短縮卒業・修了）"</formula>
    </cfRule>
  </conditionalFormatting>
  <conditionalFormatting sqref="AJ9:AU10 U9:Y10 AO7:AO8">
    <cfRule type="expression" dxfId="87" priority="950">
      <formula>$AA$7="退学"</formula>
    </cfRule>
  </conditionalFormatting>
  <conditionalFormatting sqref="AO12:AX16">
    <cfRule type="cellIs" dxfId="86" priority="1" operator="equal">
      <formula>$CG$20</formula>
    </cfRule>
    <cfRule type="cellIs" dxfId="85" priority="2" operator="equal">
      <formula>$CG$17</formula>
    </cfRule>
    <cfRule type="cellIs" dxfId="84" priority="3" operator="equal">
      <formula>$CG$14</formula>
    </cfRule>
  </conditionalFormatting>
  <dataValidations count="13">
    <dataValidation allowBlank="1" showInputMessage="1" showErrorMessage="1" error="西暦YYYY/MM/DDの形式で入力してください。" sqref="CV7:DA8 AP9:AU10 CV14:DA17 CV37:DA38 AY14:BA18 AP17:AX17"/>
    <dataValidation type="list" allowBlank="1" showInputMessage="1" showErrorMessage="1" sqref="AA12:AI13">
      <formula1>$BG$7:$BG$9</formula1>
    </dataValidation>
    <dataValidation type="list" allowBlank="1" showInputMessage="1" showErrorMessage="1" sqref="AE55:AF56 V55:W56 BD72:BD73 AE59">
      <formula1>$BD$72:$BD$73</formula1>
    </dataValidation>
    <dataValidation type="date" allowBlank="1" showInputMessage="1" showErrorMessage="1" error="西暦YYYY/MM/DDの形式で入力してください。" sqref="AA9">
      <formula1>367</formula1>
      <formula2>110305</formula2>
    </dataValidation>
    <dataValidation type="whole" allowBlank="1" showInputMessage="1" showErrorMessage="1" errorTitle="学校番号エラー" error="6桁の学校番号を入力してください。" sqref="AA43:AI44">
      <formula1>100000</formula1>
      <formula2>999999</formula2>
    </dataValidation>
    <dataValidation type="list" allowBlank="1" showInputMessage="1" showErrorMessage="1" sqref="V70:W71">
      <formula1>$BF$72:$BF$73</formula1>
    </dataValidation>
    <dataValidation type="list" allowBlank="1" showInputMessage="1" showErrorMessage="1" sqref="V59:W60">
      <formula1>$BE$72:$BE$73</formula1>
    </dataValidation>
    <dataValidation type="date" allowBlank="1" showInputMessage="1" showErrorMessage="1" errorTitle="学校証明日エラー" error="西暦YYYY/MM/DDの形式で入力してください。" sqref="AA33:AI34">
      <formula1>1</formula1>
      <formula2>219148</formula2>
    </dataValidation>
    <dataValidation type="date" operator="greaterThanOrEqual" allowBlank="1" showInputMessage="1" showErrorMessage="1" errorTitle="退学日エラー" error="西暦YYYY/MM/DDの形式で入力してください。" sqref="AA14:AI15">
      <formula1>367</formula1>
    </dataValidation>
    <dataValidation type="date" operator="greaterThanOrEqual" allowBlank="1" showInputMessage="1" showErrorMessage="1" errorTitle="退学決定日エラー" error="西暦YYYY/MM/DDの形式で入力してください。" sqref="AA16:AI17">
      <formula1>BB22</formula1>
    </dataValidation>
    <dataValidation type="textLength" allowBlank="1" showInputMessage="1" showErrorMessage="1" error="全角８０文字以内で入力してください。" sqref="AY29:AY32">
      <formula1>0</formula1>
      <formula2>80</formula2>
    </dataValidation>
    <dataValidation type="textLength" allowBlank="1" showInputMessage="1" showErrorMessage="1" error="全角１３０文字以内で入力してください。" sqref="U23:AX26">
      <formula1>0</formula1>
      <formula2>130</formula2>
    </dataValidation>
    <dataValidation type="textLength" allowBlank="1" showInputMessage="1" showErrorMessage="1" error="50文字以上の入力はできません。簡潔にご記入ください（入らない場合４．学連絡事項記入欄も併せてご活用ください）。" sqref="AY61:AY62 AI59:AX60">
      <formula1>0</formula1>
      <formula2>50</formula2>
    </dataValidation>
  </dataValidations>
  <printOptions horizontalCentered="1" verticalCentered="1"/>
  <pageMargins left="0.39370078740157483" right="0" top="0" bottom="0" header="0.51181102362204722" footer="0.51181102362204722"/>
  <pageSetup paperSize="9" scale="58"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FD99"/>
  <sheetViews>
    <sheetView showGridLines="0" view="pageBreakPreview" zoomScale="70" zoomScaleNormal="160" zoomScaleSheetLayoutView="70" workbookViewId="0">
      <pane ySplit="1" topLeftCell="A2" activePane="bottomLeft" state="frozen"/>
      <selection pane="bottomLeft" activeCell="CN15" sqref="CN15"/>
    </sheetView>
  </sheetViews>
  <sheetFormatPr defaultColWidth="2.25" defaultRowHeight="13.5" customHeight="1"/>
  <cols>
    <col min="1" max="1" width="3.125" style="295" customWidth="1"/>
    <col min="2" max="2" width="5.625" style="295" customWidth="1"/>
    <col min="3" max="5" width="3.125" style="295" customWidth="1"/>
    <col min="6" max="13" width="3.125" style="1" customWidth="1"/>
    <col min="14" max="14" width="3.125" style="12" customWidth="1"/>
    <col min="15" max="17" width="3.125" style="295" customWidth="1"/>
    <col min="18" max="18" width="5.625" style="295" customWidth="1"/>
    <col min="19" max="20" width="3.125" style="295" customWidth="1"/>
    <col min="21" max="27" width="3.125" style="1" customWidth="1"/>
    <col min="28" max="50" width="3.125" style="15" customWidth="1"/>
    <col min="51" max="52" width="2.25" style="1"/>
    <col min="53" max="83" width="2.25" style="1" hidden="1" customWidth="1"/>
    <col min="84" max="84" width="3" style="1" hidden="1" customWidth="1"/>
    <col min="85" max="85" width="2.25" style="1" hidden="1" customWidth="1"/>
    <col min="86" max="90" width="8.375" style="1" hidden="1" customWidth="1"/>
    <col min="91" max="127" width="2.25" style="1" customWidth="1"/>
    <col min="128" max="16384" width="2.25" style="1"/>
  </cols>
  <sheetData>
    <row r="1" spans="1:67" ht="30" customHeight="1">
      <c r="A1" s="308"/>
      <c r="B1" s="617"/>
      <c r="C1" s="308"/>
      <c r="D1" s="308"/>
      <c r="E1" s="308"/>
      <c r="O1" s="308"/>
      <c r="P1" s="308"/>
      <c r="Q1" s="308"/>
      <c r="R1" s="617"/>
      <c r="S1" s="308"/>
      <c r="T1" s="343" t="s">
        <v>240</v>
      </c>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row>
    <row r="2" spans="1:67" ht="5.0999999999999996" customHeight="1" thickBot="1">
      <c r="A2" s="308"/>
      <c r="B2" s="617"/>
      <c r="C2" s="308"/>
      <c r="D2" s="308"/>
      <c r="E2" s="308"/>
      <c r="O2" s="308"/>
      <c r="P2" s="308"/>
      <c r="Q2" s="308"/>
      <c r="R2" s="617"/>
      <c r="S2" s="308"/>
      <c r="T2" s="308"/>
    </row>
    <row r="3" spans="1:67" ht="14.25" customHeight="1">
      <c r="A3" s="16"/>
      <c r="B3" s="617"/>
      <c r="R3" s="617"/>
      <c r="S3" s="19"/>
      <c r="T3" s="670" t="s">
        <v>175</v>
      </c>
      <c r="U3" s="670"/>
      <c r="V3" s="670"/>
      <c r="W3" s="670"/>
      <c r="X3" s="670"/>
      <c r="Y3" s="670"/>
      <c r="Z3" s="670"/>
      <c r="AA3" s="670"/>
      <c r="AB3" s="670"/>
      <c r="AC3" s="670"/>
      <c r="AD3" s="670"/>
      <c r="AE3" s="670"/>
      <c r="AF3" s="670"/>
      <c r="AG3" s="670"/>
      <c r="AH3" s="670"/>
      <c r="AI3" s="671"/>
      <c r="AJ3" s="664" t="s">
        <v>237</v>
      </c>
      <c r="AK3" s="665"/>
      <c r="AL3" s="665"/>
      <c r="AM3" s="665"/>
      <c r="AN3" s="665"/>
      <c r="AO3" s="665"/>
      <c r="AP3" s="665"/>
      <c r="AQ3" s="665"/>
      <c r="AR3" s="665"/>
      <c r="AS3" s="665"/>
      <c r="AT3" s="665"/>
      <c r="AU3" s="665"/>
      <c r="AV3" s="665"/>
      <c r="AW3" s="665"/>
      <c r="AX3" s="665"/>
      <c r="AY3" s="666"/>
    </row>
    <row r="4" spans="1:67" ht="14.25" customHeight="1" thickBot="1">
      <c r="A4" s="16"/>
      <c r="B4" s="617"/>
      <c r="C4" s="642" t="s">
        <v>215</v>
      </c>
      <c r="D4" s="643"/>
      <c r="E4" s="643"/>
      <c r="F4" s="643"/>
      <c r="G4" s="643"/>
      <c r="H4" s="643"/>
      <c r="I4" s="643"/>
      <c r="J4" s="643"/>
      <c r="K4" s="643"/>
      <c r="L4" s="643"/>
      <c r="M4" s="643"/>
      <c r="N4" s="643"/>
      <c r="O4" s="643"/>
      <c r="P4" s="643"/>
      <c r="Q4" s="643"/>
      <c r="R4" s="617"/>
      <c r="S4" s="19"/>
      <c r="T4" s="670"/>
      <c r="U4" s="670"/>
      <c r="V4" s="670"/>
      <c r="W4" s="670"/>
      <c r="X4" s="670"/>
      <c r="Y4" s="670"/>
      <c r="Z4" s="670"/>
      <c r="AA4" s="670"/>
      <c r="AB4" s="670"/>
      <c r="AC4" s="670"/>
      <c r="AD4" s="670"/>
      <c r="AE4" s="670"/>
      <c r="AF4" s="670"/>
      <c r="AG4" s="670"/>
      <c r="AH4" s="670"/>
      <c r="AI4" s="671"/>
      <c r="AJ4" s="667"/>
      <c r="AK4" s="668"/>
      <c r="AL4" s="668"/>
      <c r="AM4" s="668"/>
      <c r="AN4" s="668"/>
      <c r="AO4" s="668"/>
      <c r="AP4" s="668"/>
      <c r="AQ4" s="668"/>
      <c r="AR4" s="668"/>
      <c r="AS4" s="668"/>
      <c r="AT4" s="668"/>
      <c r="AU4" s="668"/>
      <c r="AV4" s="668"/>
      <c r="AW4" s="668"/>
      <c r="AX4" s="668"/>
      <c r="AY4" s="669"/>
    </row>
    <row r="5" spans="1:67" ht="14.25" customHeight="1">
      <c r="A5" s="16"/>
      <c r="B5" s="617"/>
      <c r="C5" s="643"/>
      <c r="D5" s="643"/>
      <c r="E5" s="643"/>
      <c r="F5" s="643"/>
      <c r="G5" s="643"/>
      <c r="H5" s="643"/>
      <c r="I5" s="643"/>
      <c r="J5" s="643"/>
      <c r="K5" s="643"/>
      <c r="L5" s="643"/>
      <c r="M5" s="643"/>
      <c r="N5" s="643"/>
      <c r="O5" s="643"/>
      <c r="P5" s="643"/>
      <c r="Q5" s="643"/>
      <c r="R5" s="617"/>
      <c r="S5" s="19"/>
      <c r="T5" s="19"/>
      <c r="U5" s="2"/>
      <c r="V5" s="2"/>
      <c r="W5" s="2"/>
      <c r="X5" s="2"/>
      <c r="Y5" s="2"/>
      <c r="Z5" s="2"/>
      <c r="AA5" s="2"/>
      <c r="AB5" s="20"/>
      <c r="AC5" s="20"/>
      <c r="AD5" s="20"/>
      <c r="AE5" s="20"/>
      <c r="AF5" s="20"/>
      <c r="AG5" s="20"/>
      <c r="AH5" s="20"/>
      <c r="AI5" s="20"/>
      <c r="AJ5" s="20"/>
      <c r="AK5" s="20"/>
      <c r="AL5" s="20"/>
      <c r="AM5" s="20"/>
      <c r="AN5" s="20"/>
      <c r="AO5" s="20"/>
      <c r="AP5" s="20"/>
      <c r="AQ5" s="20"/>
      <c r="AR5" s="20"/>
      <c r="AS5" s="20"/>
      <c r="AT5" s="20"/>
      <c r="AU5" s="20"/>
      <c r="AV5" s="20"/>
      <c r="AW5" s="20"/>
      <c r="AX5" s="20"/>
    </row>
    <row r="6" spans="1:67" ht="14.25" customHeight="1">
      <c r="A6" s="16"/>
      <c r="B6" s="617"/>
      <c r="C6" s="643"/>
      <c r="D6" s="643"/>
      <c r="E6" s="643"/>
      <c r="F6" s="643"/>
      <c r="G6" s="643"/>
      <c r="H6" s="643"/>
      <c r="I6" s="643"/>
      <c r="J6" s="643"/>
      <c r="K6" s="643"/>
      <c r="L6" s="643"/>
      <c r="M6" s="643"/>
      <c r="N6" s="643"/>
      <c r="O6" s="643"/>
      <c r="P6" s="643"/>
      <c r="Q6" s="643"/>
      <c r="R6" s="617"/>
      <c r="S6" s="19"/>
      <c r="T6" s="19"/>
      <c r="U6" s="2"/>
      <c r="V6" s="2"/>
      <c r="W6" s="2"/>
      <c r="X6" s="2"/>
      <c r="Y6" s="2"/>
      <c r="Z6" s="2"/>
      <c r="AA6" s="2"/>
      <c r="AB6" s="20"/>
      <c r="AC6" s="20"/>
      <c r="AD6" s="20"/>
      <c r="AE6" s="20"/>
      <c r="AF6" s="20"/>
      <c r="AG6" s="20"/>
      <c r="AH6" s="20"/>
      <c r="AI6" s="20"/>
      <c r="AJ6" s="20"/>
      <c r="AK6" s="20"/>
      <c r="AL6" s="20"/>
      <c r="AM6" s="20"/>
      <c r="AN6" s="20"/>
      <c r="AO6" s="20"/>
      <c r="AP6" s="20"/>
      <c r="AQ6" s="20"/>
      <c r="AR6" s="20"/>
      <c r="AS6" s="20"/>
      <c r="AT6" s="20"/>
      <c r="AU6" s="20"/>
      <c r="AV6" s="20"/>
      <c r="AW6" s="20"/>
      <c r="AX6" s="20"/>
    </row>
    <row r="7" spans="1:67" ht="14.25" customHeight="1" thickBot="1">
      <c r="A7" s="16"/>
      <c r="B7" s="617"/>
      <c r="C7" s="2"/>
      <c r="D7" s="2"/>
      <c r="E7" s="2"/>
      <c r="F7" s="2"/>
      <c r="G7" s="2"/>
      <c r="H7" s="2"/>
      <c r="I7" s="2"/>
      <c r="J7" s="2"/>
      <c r="K7" s="2"/>
      <c r="L7" s="2"/>
      <c r="M7" s="2"/>
      <c r="N7" s="2"/>
      <c r="O7" s="2"/>
      <c r="P7" s="2"/>
      <c r="Q7" s="19"/>
      <c r="R7" s="617"/>
      <c r="S7" s="19"/>
      <c r="T7" s="19"/>
      <c r="U7" s="2"/>
      <c r="V7" s="2"/>
      <c r="W7" s="2"/>
      <c r="X7" s="2"/>
    </row>
    <row r="8" spans="1:67" s="3" customFormat="1" ht="24.95" customHeight="1">
      <c r="A8" s="16"/>
      <c r="B8" s="41"/>
      <c r="C8" s="375" t="s">
        <v>176</v>
      </c>
      <c r="D8" s="376"/>
      <c r="E8" s="376"/>
      <c r="F8" s="376"/>
      <c r="G8" s="376"/>
      <c r="H8" s="376"/>
      <c r="I8" s="376"/>
      <c r="J8" s="376"/>
      <c r="K8" s="376"/>
      <c r="L8" s="376"/>
      <c r="M8" s="376"/>
      <c r="N8" s="376"/>
      <c r="O8" s="376"/>
      <c r="P8" s="376"/>
      <c r="Q8" s="376"/>
      <c r="R8" s="41"/>
      <c r="T8" s="34"/>
      <c r="U8" s="34"/>
      <c r="V8" s="34"/>
      <c r="W8" s="34"/>
      <c r="Y8" s="383" t="s">
        <v>119</v>
      </c>
      <c r="Z8" s="574"/>
      <c r="AA8" s="574"/>
      <c r="AB8" s="574"/>
      <c r="AC8" s="646" t="str">
        <f>IF(BG71=0,BP86,IF(BG71=1,BP90,BP95))</f>
        <v>エラー：未入力箇所があります。色付き（薄い黄色）のセルを順番通りに入力してください。入力が完了すると、該当学生の総合認定のセルに色（濃い黄色）がつきます。</v>
      </c>
      <c r="AD8" s="647"/>
      <c r="AE8" s="647"/>
      <c r="AF8" s="647"/>
      <c r="AG8" s="647"/>
      <c r="AH8" s="647"/>
      <c r="AI8" s="647"/>
      <c r="AJ8" s="647"/>
      <c r="AK8" s="647"/>
      <c r="AL8" s="647"/>
      <c r="AM8" s="647"/>
      <c r="AN8" s="647"/>
      <c r="AO8" s="647"/>
      <c r="AP8" s="647"/>
      <c r="AQ8" s="647"/>
      <c r="AR8" s="647"/>
      <c r="AS8" s="647"/>
      <c r="AT8" s="647"/>
      <c r="AU8" s="647"/>
      <c r="AV8" s="647"/>
      <c r="AW8" s="647"/>
      <c r="AX8" s="647"/>
      <c r="AY8" s="648"/>
      <c r="BH8" s="3" t="s">
        <v>84</v>
      </c>
    </row>
    <row r="9" spans="1:67" s="3" customFormat="1" ht="24.95" customHeight="1">
      <c r="A9" s="16"/>
      <c r="B9" s="41"/>
      <c r="C9" s="376"/>
      <c r="D9" s="376"/>
      <c r="E9" s="376"/>
      <c r="F9" s="376"/>
      <c r="G9" s="376"/>
      <c r="H9" s="376"/>
      <c r="I9" s="376"/>
      <c r="J9" s="376"/>
      <c r="K9" s="376"/>
      <c r="L9" s="376"/>
      <c r="M9" s="376"/>
      <c r="N9" s="376"/>
      <c r="O9" s="376"/>
      <c r="P9" s="376"/>
      <c r="Q9" s="376"/>
      <c r="R9" s="41"/>
      <c r="T9" s="34"/>
      <c r="U9" s="34"/>
      <c r="V9" s="34"/>
      <c r="W9" s="34"/>
      <c r="Y9" s="385"/>
      <c r="Z9" s="576"/>
      <c r="AA9" s="576"/>
      <c r="AB9" s="576"/>
      <c r="AC9" s="649"/>
      <c r="AD9" s="415"/>
      <c r="AE9" s="415"/>
      <c r="AF9" s="415"/>
      <c r="AG9" s="415"/>
      <c r="AH9" s="415"/>
      <c r="AI9" s="415"/>
      <c r="AJ9" s="415"/>
      <c r="AK9" s="415"/>
      <c r="AL9" s="415"/>
      <c r="AM9" s="415"/>
      <c r="AN9" s="415"/>
      <c r="AO9" s="415"/>
      <c r="AP9" s="415"/>
      <c r="AQ9" s="415"/>
      <c r="AR9" s="415"/>
      <c r="AS9" s="415"/>
      <c r="AT9" s="415"/>
      <c r="AU9" s="415"/>
      <c r="AV9" s="415"/>
      <c r="AW9" s="415"/>
      <c r="AX9" s="415"/>
      <c r="AY9" s="650"/>
    </row>
    <row r="10" spans="1:67" s="3" customFormat="1" ht="15" customHeight="1">
      <c r="A10" s="16"/>
      <c r="B10" s="41"/>
      <c r="C10" s="295"/>
      <c r="D10" s="295"/>
      <c r="E10" s="295"/>
      <c r="F10" s="295"/>
      <c r="G10" s="295"/>
      <c r="H10" s="1"/>
      <c r="I10" s="1"/>
      <c r="J10" s="1"/>
      <c r="K10" s="1"/>
      <c r="L10" s="1"/>
      <c r="M10" s="20"/>
      <c r="N10" s="20"/>
      <c r="O10" s="20"/>
      <c r="P10" s="70"/>
      <c r="Q10" s="295"/>
      <c r="R10" s="41"/>
      <c r="T10" s="34"/>
      <c r="U10" s="34"/>
      <c r="V10" s="34"/>
      <c r="W10" s="34"/>
      <c r="Y10" s="385"/>
      <c r="Z10" s="576"/>
      <c r="AA10" s="576"/>
      <c r="AB10" s="576"/>
      <c r="AC10" s="649"/>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650"/>
    </row>
    <row r="11" spans="1:67" s="3" customFormat="1" ht="15" customHeight="1" thickBot="1">
      <c r="A11" s="16"/>
      <c r="C11" s="673" t="s">
        <v>197</v>
      </c>
      <c r="D11" s="673"/>
      <c r="E11" s="673"/>
      <c r="F11" s="673"/>
      <c r="G11" s="673"/>
      <c r="H11" s="674"/>
      <c r="I11" s="654"/>
      <c r="J11" s="654"/>
      <c r="K11" s="654"/>
      <c r="L11" s="654"/>
      <c r="M11" s="654"/>
      <c r="N11" s="644"/>
      <c r="O11" s="645" t="s">
        <v>127</v>
      </c>
      <c r="P11" s="645"/>
      <c r="Q11" s="645"/>
      <c r="R11" s="41"/>
      <c r="T11" s="34"/>
      <c r="U11" s="34"/>
      <c r="V11" s="34"/>
      <c r="W11" s="34"/>
      <c r="Y11" s="578"/>
      <c r="Z11" s="579"/>
      <c r="AA11" s="579"/>
      <c r="AB11" s="579"/>
      <c r="AC11" s="651"/>
      <c r="AD11" s="652"/>
      <c r="AE11" s="652"/>
      <c r="AF11" s="652"/>
      <c r="AG11" s="652"/>
      <c r="AH11" s="652"/>
      <c r="AI11" s="652"/>
      <c r="AJ11" s="652"/>
      <c r="AK11" s="652"/>
      <c r="AL11" s="652"/>
      <c r="AM11" s="652"/>
      <c r="AN11" s="652"/>
      <c r="AO11" s="652"/>
      <c r="AP11" s="652"/>
      <c r="AQ11" s="652"/>
      <c r="AR11" s="652"/>
      <c r="AS11" s="652"/>
      <c r="AT11" s="652"/>
      <c r="AU11" s="652"/>
      <c r="AV11" s="652"/>
      <c r="AW11" s="652"/>
      <c r="AX11" s="652"/>
      <c r="AY11" s="653"/>
      <c r="BO11" s="3" t="s">
        <v>166</v>
      </c>
    </row>
    <row r="12" spans="1:67" s="3" customFormat="1" ht="15" customHeight="1">
      <c r="A12" s="16"/>
      <c r="C12" s="673"/>
      <c r="D12" s="673"/>
      <c r="E12" s="673"/>
      <c r="F12" s="673"/>
      <c r="G12" s="673"/>
      <c r="H12" s="674"/>
      <c r="I12" s="654"/>
      <c r="J12" s="654"/>
      <c r="K12" s="654"/>
      <c r="L12" s="654"/>
      <c r="M12" s="654"/>
      <c r="N12" s="644"/>
      <c r="O12" s="645"/>
      <c r="P12" s="645"/>
      <c r="Q12" s="645"/>
      <c r="R12" s="41"/>
      <c r="T12" s="34"/>
      <c r="U12" s="34"/>
      <c r="V12" s="34"/>
      <c r="W12" s="34"/>
      <c r="Y12" s="383" t="s">
        <v>91</v>
      </c>
      <c r="Z12" s="384"/>
      <c r="AA12" s="384"/>
      <c r="AB12" s="384"/>
      <c r="AC12" s="646" t="str">
        <f>IF(BG71=0,"未入力箇所があります。","該当奨学生の総合認定は「"&amp;CLEAN(VLOOKUP(1,BG26:CG70,5,FALSE)&amp;"」です。"))</f>
        <v>未入力箇所があります。</v>
      </c>
      <c r="AD12" s="647"/>
      <c r="AE12" s="647"/>
      <c r="AF12" s="647"/>
      <c r="AG12" s="647"/>
      <c r="AH12" s="647"/>
      <c r="AI12" s="647"/>
      <c r="AJ12" s="647"/>
      <c r="AK12" s="647"/>
      <c r="AL12" s="647"/>
      <c r="AM12" s="647"/>
      <c r="AN12" s="647"/>
      <c r="AO12" s="647"/>
      <c r="AP12" s="647"/>
      <c r="AQ12" s="647"/>
      <c r="AR12" s="647"/>
      <c r="AS12" s="647"/>
      <c r="AT12" s="647"/>
      <c r="AU12" s="647"/>
      <c r="AV12" s="647"/>
      <c r="AW12" s="647"/>
      <c r="AX12" s="647"/>
      <c r="AY12" s="648"/>
      <c r="BJ12" s="3" t="s">
        <v>141</v>
      </c>
      <c r="BO12" s="3" t="str">
        <f>BJ12</f>
        <v>継続</v>
      </c>
    </row>
    <row r="13" spans="1:67" s="3" customFormat="1" ht="15" customHeight="1">
      <c r="A13" s="16"/>
      <c r="C13" s="41"/>
      <c r="D13" s="44"/>
      <c r="E13" s="44"/>
      <c r="F13" s="44"/>
      <c r="G13" s="44"/>
      <c r="H13" s="44"/>
      <c r="I13" s="44"/>
      <c r="J13" s="44"/>
      <c r="K13" s="44"/>
      <c r="L13" s="44"/>
      <c r="M13" s="44"/>
      <c r="N13" s="44"/>
      <c r="O13" s="70"/>
      <c r="P13" s="20"/>
      <c r="Q13" s="20"/>
      <c r="R13" s="41"/>
      <c r="T13" s="34"/>
      <c r="U13" s="34"/>
      <c r="V13" s="34"/>
      <c r="W13" s="34"/>
      <c r="Y13" s="387"/>
      <c r="Z13" s="386"/>
      <c r="AA13" s="386"/>
      <c r="AB13" s="386"/>
      <c r="AC13" s="649"/>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650"/>
      <c r="BG13" s="3" t="s">
        <v>41</v>
      </c>
      <c r="BJ13" s="3" t="s">
        <v>142</v>
      </c>
      <c r="BO13" s="3" t="str">
        <f>IF(OR(I11="警告",I11="停止"),"",BJ13)</f>
        <v>警告</v>
      </c>
    </row>
    <row r="14" spans="1:67" s="3" customFormat="1" ht="15" customHeight="1" thickBot="1">
      <c r="A14" s="16"/>
      <c r="C14" s="672" t="s">
        <v>66</v>
      </c>
      <c r="D14" s="672"/>
      <c r="E14" s="672"/>
      <c r="F14" s="672"/>
      <c r="G14" s="672"/>
      <c r="H14" s="672"/>
      <c r="I14" s="672"/>
      <c r="J14" s="672"/>
      <c r="K14" s="672"/>
      <c r="L14" s="672"/>
      <c r="M14" s="672"/>
      <c r="N14" s="44"/>
      <c r="O14" s="70"/>
      <c r="P14" s="16"/>
      <c r="R14" s="41"/>
      <c r="T14" s="34"/>
      <c r="U14" s="34"/>
      <c r="V14" s="34"/>
      <c r="W14" s="34"/>
      <c r="Y14" s="388"/>
      <c r="Z14" s="389"/>
      <c r="AA14" s="389"/>
      <c r="AB14" s="389"/>
      <c r="AC14" s="651"/>
      <c r="AD14" s="652"/>
      <c r="AE14" s="652"/>
      <c r="AF14" s="652"/>
      <c r="AG14" s="652"/>
      <c r="AH14" s="652"/>
      <c r="AI14" s="652"/>
      <c r="AJ14" s="652"/>
      <c r="AK14" s="652"/>
      <c r="AL14" s="652"/>
      <c r="AM14" s="652"/>
      <c r="AN14" s="652"/>
      <c r="AO14" s="652"/>
      <c r="AP14" s="652"/>
      <c r="AQ14" s="652"/>
      <c r="AR14" s="652"/>
      <c r="AS14" s="652"/>
      <c r="AT14" s="652"/>
      <c r="AU14" s="652"/>
      <c r="AV14" s="652"/>
      <c r="AW14" s="652"/>
      <c r="AX14" s="652"/>
      <c r="AY14" s="653"/>
      <c r="BE14" s="3" t="s">
        <v>63</v>
      </c>
      <c r="BF14" s="3" t="str">
        <f>IF(AND($I$11&lt;&gt;"",$B$26="✔"),"継続","")</f>
        <v/>
      </c>
      <c r="BG14" s="3" t="s">
        <v>75</v>
      </c>
      <c r="BJ14" s="3" t="s">
        <v>143</v>
      </c>
      <c r="BO14" s="3" t="str">
        <f>IF(OR(I11="なし",I11="継続",I11="停止"),"",BJ14)</f>
        <v>停止</v>
      </c>
    </row>
    <row r="15" spans="1:67" s="3" customFormat="1" ht="15" customHeight="1">
      <c r="A15" s="16"/>
      <c r="B15" s="41"/>
      <c r="C15" s="90"/>
      <c r="D15" s="90"/>
      <c r="E15" s="90"/>
      <c r="F15" s="90"/>
      <c r="G15" s="90"/>
      <c r="H15" s="90"/>
      <c r="I15" s="90"/>
      <c r="J15" s="90"/>
      <c r="K15" s="44"/>
      <c r="L15" s="44"/>
      <c r="M15" s="44"/>
      <c r="N15" s="70"/>
      <c r="O15" s="16"/>
      <c r="R15" s="41"/>
      <c r="BF15" s="3" t="str">
        <f>IF(I11="警告","停止",IF(I11="停止","",IF(AND($I$11&lt;&gt;"",$B$26="✔"),"警告","")))</f>
        <v/>
      </c>
      <c r="BG15" s="3" t="s">
        <v>64</v>
      </c>
      <c r="BJ15" s="3" t="s">
        <v>144</v>
      </c>
      <c r="BO15" s="3" t="str">
        <f t="shared" ref="BO15:BO16" si="0">BJ15</f>
        <v>廃止（返還不要）</v>
      </c>
    </row>
    <row r="16" spans="1:67" s="3" customFormat="1" ht="15" customHeight="1" thickBot="1">
      <c r="A16" s="16"/>
      <c r="B16" s="279"/>
      <c r="C16" s="280" t="s">
        <v>185</v>
      </c>
      <c r="D16" s="280"/>
      <c r="E16" s="280"/>
      <c r="F16" s="280"/>
      <c r="G16" s="280"/>
      <c r="H16" s="280"/>
      <c r="I16" s="280"/>
      <c r="J16" s="280"/>
      <c r="K16" s="280"/>
      <c r="L16" s="280"/>
      <c r="M16" s="280"/>
      <c r="N16" s="281"/>
      <c r="O16" s="16"/>
      <c r="V16" s="639" t="s">
        <v>192</v>
      </c>
      <c r="W16" s="639"/>
      <c r="X16" s="639"/>
      <c r="Y16" s="639"/>
      <c r="BF16" s="3" t="str">
        <f>IF(AND($I$11&lt;&gt;"",$B$26="✔"),"廃止
（返還不要）","")</f>
        <v/>
      </c>
      <c r="BG16" s="3" t="s">
        <v>47</v>
      </c>
      <c r="BJ16" s="3" t="s">
        <v>145</v>
      </c>
      <c r="BO16" s="3" t="str">
        <f t="shared" si="0"/>
        <v>廃止（返還必要）</v>
      </c>
    </row>
    <row r="17" spans="1:90" s="3" customFormat="1" ht="15" customHeight="1" thickBot="1">
      <c r="A17" s="16"/>
      <c r="B17" s="683"/>
      <c r="C17" s="824" t="s">
        <v>214</v>
      </c>
      <c r="D17" s="825"/>
      <c r="E17" s="825"/>
      <c r="F17" s="825"/>
      <c r="G17" s="825"/>
      <c r="H17" s="825"/>
      <c r="I17" s="825"/>
      <c r="J17" s="825"/>
      <c r="K17" s="825"/>
      <c r="L17" s="825"/>
      <c r="M17" s="825"/>
      <c r="N17" s="826"/>
      <c r="O17" s="267" t="s">
        <v>180</v>
      </c>
      <c r="P17" s="265"/>
      <c r="Q17" s="265"/>
      <c r="R17" s="266"/>
      <c r="S17" s="623" t="str">
        <f>IF(AND(I11&lt;&gt;"",B17="✔"),"✔","")</f>
        <v/>
      </c>
      <c r="T17" s="624"/>
      <c r="U17" s="629" t="s">
        <v>43</v>
      </c>
      <c r="V17" s="630" t="s">
        <v>181</v>
      </c>
      <c r="W17" s="631"/>
      <c r="X17" s="631"/>
      <c r="Y17" s="632"/>
    </row>
    <row r="18" spans="1:90" s="3" customFormat="1" ht="15" customHeight="1" thickTop="1">
      <c r="A18" s="16"/>
      <c r="B18" s="684"/>
      <c r="C18" s="816"/>
      <c r="D18" s="806"/>
      <c r="E18" s="806"/>
      <c r="F18" s="806"/>
      <c r="G18" s="806"/>
      <c r="H18" s="806"/>
      <c r="I18" s="806"/>
      <c r="J18" s="806"/>
      <c r="K18" s="806"/>
      <c r="L18" s="806"/>
      <c r="M18" s="806"/>
      <c r="N18" s="827"/>
      <c r="O18" s="306"/>
      <c r="P18" s="307"/>
      <c r="Q18" s="307"/>
      <c r="R18" s="264"/>
      <c r="S18" s="625"/>
      <c r="T18" s="626"/>
      <c r="U18" s="629"/>
      <c r="V18" s="633"/>
      <c r="W18" s="634"/>
      <c r="X18" s="634"/>
      <c r="Y18" s="635"/>
    </row>
    <row r="19" spans="1:90" s="3" customFormat="1" ht="15" customHeight="1" thickBot="1">
      <c r="A19" s="16"/>
      <c r="B19" s="685"/>
      <c r="C19" s="828"/>
      <c r="D19" s="809"/>
      <c r="E19" s="809"/>
      <c r="F19" s="809"/>
      <c r="G19" s="809"/>
      <c r="H19" s="809"/>
      <c r="I19" s="809"/>
      <c r="J19" s="809"/>
      <c r="K19" s="809"/>
      <c r="L19" s="809"/>
      <c r="M19" s="809"/>
      <c r="N19" s="829"/>
      <c r="O19" s="270" t="s">
        <v>191</v>
      </c>
      <c r="P19" s="97" t="s">
        <v>190</v>
      </c>
      <c r="Q19" s="97"/>
      <c r="R19" s="5"/>
      <c r="S19" s="625"/>
      <c r="T19" s="626"/>
      <c r="U19" s="629"/>
      <c r="V19" s="633"/>
      <c r="W19" s="634"/>
      <c r="X19" s="634"/>
      <c r="Y19" s="635"/>
    </row>
    <row r="20" spans="1:90" s="3" customFormat="1" ht="15" customHeight="1" thickBot="1">
      <c r="A20" s="16"/>
      <c r="B20" s="676"/>
      <c r="C20" s="677" t="s">
        <v>45</v>
      </c>
      <c r="D20" s="678"/>
      <c r="E20" s="678"/>
      <c r="F20" s="678"/>
      <c r="G20" s="678"/>
      <c r="H20" s="678"/>
      <c r="I20" s="678"/>
      <c r="J20" s="678"/>
      <c r="K20" s="678"/>
      <c r="L20" s="678"/>
      <c r="M20" s="678"/>
      <c r="N20" s="679"/>
      <c r="O20" s="95" t="str">
        <f>IF(OR(I11="",B17="✔"),"","✔")</f>
        <v/>
      </c>
      <c r="P20" s="271" t="str">
        <f>IF(OR(I11="",B20="✔"),"","✔")</f>
        <v/>
      </c>
      <c r="Q20" s="26"/>
      <c r="S20" s="627"/>
      <c r="T20" s="628"/>
      <c r="U20" s="629"/>
      <c r="V20" s="636"/>
      <c r="W20" s="637"/>
      <c r="X20" s="637"/>
      <c r="Y20" s="638"/>
    </row>
    <row r="21" spans="1:90" s="3" customFormat="1" ht="15" customHeight="1">
      <c r="A21" s="16"/>
      <c r="B21" s="752"/>
      <c r="C21" s="680"/>
      <c r="D21" s="681"/>
      <c r="E21" s="681"/>
      <c r="F21" s="681"/>
      <c r="G21" s="681"/>
      <c r="H21" s="681"/>
      <c r="I21" s="681"/>
      <c r="J21" s="681"/>
      <c r="K21" s="681"/>
      <c r="L21" s="681"/>
      <c r="M21" s="681"/>
      <c r="N21" s="682"/>
      <c r="O21" s="95"/>
      <c r="P21" s="271"/>
      <c r="Q21" s="26"/>
      <c r="R21" s="110"/>
    </row>
    <row r="22" spans="1:90" s="3" customFormat="1" ht="15" customHeight="1">
      <c r="A22" s="16"/>
      <c r="B22" s="110"/>
      <c r="C22" s="261"/>
      <c r="D22" s="619" t="s">
        <v>47</v>
      </c>
      <c r="E22" s="621" t="s">
        <v>48</v>
      </c>
      <c r="F22" s="261"/>
      <c r="G22" s="261"/>
      <c r="H22" s="261"/>
      <c r="I22" s="261"/>
      <c r="J22" s="261"/>
      <c r="K22" s="261"/>
      <c r="L22" s="261"/>
      <c r="M22" s="261"/>
      <c r="N22" s="261"/>
      <c r="O22" s="95"/>
      <c r="P22" s="26"/>
      <c r="Q22" s="26"/>
      <c r="R22" s="110"/>
    </row>
    <row r="23" spans="1:90" s="3" customFormat="1" ht="15" customHeight="1">
      <c r="A23" s="16"/>
      <c r="B23" s="110"/>
      <c r="C23" s="261"/>
      <c r="D23" s="620"/>
      <c r="E23" s="622"/>
      <c r="F23" s="261"/>
      <c r="G23" s="261"/>
      <c r="H23" s="261"/>
      <c r="I23" s="261"/>
      <c r="J23" s="261"/>
      <c r="K23" s="261"/>
      <c r="L23" s="261"/>
      <c r="M23" s="261"/>
      <c r="N23" s="261"/>
      <c r="O23" s="16"/>
      <c r="R23" s="110"/>
    </row>
    <row r="24" spans="1:90" s="3" customFormat="1" ht="15" customHeight="1">
      <c r="A24" s="16"/>
      <c r="B24" s="110"/>
      <c r="C24" s="261"/>
      <c r="D24" s="620"/>
      <c r="E24" s="622"/>
      <c r="F24" s="261"/>
      <c r="G24" s="261"/>
      <c r="H24" s="261"/>
      <c r="I24" s="261"/>
      <c r="J24" s="261"/>
      <c r="K24" s="261"/>
      <c r="L24" s="261"/>
      <c r="M24" s="261"/>
      <c r="N24" s="261"/>
      <c r="O24" s="16"/>
      <c r="R24" s="110"/>
    </row>
    <row r="25" spans="1:90" s="3" customFormat="1" ht="15" customHeight="1" thickBot="1">
      <c r="A25" s="16"/>
      <c r="B25" s="282"/>
      <c r="C25" s="280" t="s">
        <v>186</v>
      </c>
      <c r="D25" s="283"/>
      <c r="E25" s="283"/>
      <c r="F25" s="283"/>
      <c r="G25" s="283"/>
      <c r="H25" s="283"/>
      <c r="I25" s="283"/>
      <c r="J25" s="283"/>
      <c r="K25" s="283"/>
      <c r="L25" s="283"/>
      <c r="M25" s="283"/>
      <c r="N25" s="284"/>
      <c r="O25" s="16"/>
      <c r="AE25" s="702" t="s">
        <v>209</v>
      </c>
      <c r="AF25" s="702"/>
      <c r="AG25" s="702"/>
      <c r="AH25" s="702"/>
      <c r="AI25" s="702"/>
      <c r="AJ25" s="702"/>
      <c r="AK25" s="702"/>
      <c r="AL25" s="702"/>
      <c r="AM25" s="702"/>
      <c r="AN25" s="702"/>
      <c r="AO25" s="702"/>
      <c r="AP25" s="702"/>
      <c r="AQ25" s="702"/>
      <c r="AR25" s="702"/>
      <c r="AS25" s="702"/>
      <c r="AT25" s="702"/>
      <c r="AU25" s="702"/>
      <c r="AV25" s="702"/>
      <c r="AW25" s="702"/>
      <c r="AX25" s="702"/>
      <c r="AY25" s="702"/>
      <c r="CH25" s="3" t="s">
        <v>167</v>
      </c>
      <c r="CI25" s="3" t="s">
        <v>168</v>
      </c>
      <c r="CJ25" s="3" t="s">
        <v>169</v>
      </c>
      <c r="CK25" s="3" t="s">
        <v>170</v>
      </c>
    </row>
    <row r="26" spans="1:90" s="3" customFormat="1" ht="15" customHeight="1">
      <c r="A26" s="823">
        <f>IF(AND(B26="✔",B20="✔"),1,0)</f>
        <v>0</v>
      </c>
      <c r="B26" s="683"/>
      <c r="C26" s="686" t="s">
        <v>24</v>
      </c>
      <c r="D26" s="686"/>
      <c r="E26" s="687"/>
      <c r="F26" s="690" t="s">
        <v>65</v>
      </c>
      <c r="G26" s="691"/>
      <c r="H26" s="691"/>
      <c r="I26" s="691"/>
      <c r="J26" s="691"/>
      <c r="K26" s="691"/>
      <c r="L26" s="691"/>
      <c r="M26" s="692"/>
      <c r="N26" s="699" t="s">
        <v>61</v>
      </c>
      <c r="O26" s="16"/>
      <c r="AE26" s="703" t="str">
        <f>IF(AND(I11&lt;&gt;"",B20="✔",B26="✔"),"✔","")</f>
        <v/>
      </c>
      <c r="AF26" s="703"/>
      <c r="AG26" s="704" t="s">
        <v>43</v>
      </c>
      <c r="AH26" s="694" t="s">
        <v>195</v>
      </c>
      <c r="AI26" s="694"/>
      <c r="AJ26" s="694"/>
      <c r="AK26" s="694"/>
      <c r="AL26" s="694"/>
      <c r="AM26" s="694"/>
      <c r="AN26" s="694"/>
      <c r="AO26" s="694"/>
      <c r="AP26" s="694"/>
      <c r="AQ26" s="694"/>
      <c r="AR26" s="694"/>
      <c r="AS26" s="694"/>
      <c r="AT26" s="694"/>
      <c r="AU26" s="705" t="s">
        <v>57</v>
      </c>
      <c r="AV26" s="706"/>
      <c r="AW26" s="707"/>
      <c r="AX26" s="707"/>
      <c r="AY26" s="708"/>
      <c r="BE26" s="618" t="str">
        <f>IF(AV26="","",AE26)</f>
        <v/>
      </c>
      <c r="BF26" s="618"/>
      <c r="BG26" s="618">
        <f>IF(BE26="✔",1,0)</f>
        <v>0</v>
      </c>
      <c r="BH26" s="618"/>
      <c r="BI26" s="618" t="s">
        <v>67</v>
      </c>
      <c r="BJ26" s="618"/>
      <c r="BK26" s="659">
        <f>AV26</f>
        <v>0</v>
      </c>
      <c r="BL26" s="659"/>
      <c r="BM26" s="659"/>
      <c r="BN26" s="659"/>
      <c r="BO26" s="659"/>
      <c r="BP26" s="618"/>
      <c r="BQ26" s="618"/>
      <c r="BR26" s="618"/>
      <c r="BS26" s="618"/>
      <c r="BT26" s="618"/>
      <c r="BU26" s="618"/>
      <c r="BV26" s="618"/>
      <c r="BW26" s="618"/>
      <c r="BX26" s="618"/>
      <c r="BY26" s="618"/>
      <c r="BZ26" s="618"/>
      <c r="CA26" s="618"/>
      <c r="CB26" s="618"/>
      <c r="CC26" s="618"/>
      <c r="CD26" s="618"/>
      <c r="CE26" s="618"/>
      <c r="CF26" s="618"/>
      <c r="CG26" s="618"/>
      <c r="CH26" s="618">
        <f>IF(AND(I11="継続",AV26="停止"),0,1)</f>
        <v>1</v>
      </c>
      <c r="CI26" s="618">
        <f>IF(AND(I11="警告",AV26="警告"),0,1)</f>
        <v>1</v>
      </c>
      <c r="CJ26" s="618">
        <f>IF(AND(I11="停止",AV26="警告"),0,1)</f>
        <v>1</v>
      </c>
      <c r="CK26" s="655">
        <f>IF(AND(I11="停止",AV26="停止"),0,1)</f>
        <v>1</v>
      </c>
      <c r="CL26" s="656">
        <f>BG26*CH26*CI26*CK26*CJ26</f>
        <v>0</v>
      </c>
    </row>
    <row r="27" spans="1:90" s="3" customFormat="1" ht="15" customHeight="1" thickBot="1">
      <c r="A27" s="823"/>
      <c r="B27" s="684"/>
      <c r="C27" s="618"/>
      <c r="D27" s="618"/>
      <c r="E27" s="655"/>
      <c r="F27" s="693"/>
      <c r="G27" s="694"/>
      <c r="H27" s="694"/>
      <c r="I27" s="694"/>
      <c r="J27" s="694"/>
      <c r="K27" s="694"/>
      <c r="L27" s="694"/>
      <c r="M27" s="695"/>
      <c r="N27" s="700"/>
      <c r="O27" s="57" t="s">
        <v>46</v>
      </c>
      <c r="P27" s="58"/>
      <c r="Q27" s="58"/>
      <c r="R27" s="58"/>
      <c r="S27" s="58"/>
      <c r="T27" s="58"/>
      <c r="U27" s="58"/>
      <c r="V27" s="58"/>
      <c r="W27" s="58"/>
      <c r="X27" s="58"/>
      <c r="Y27" s="58"/>
      <c r="Z27" s="58"/>
      <c r="AA27" s="58"/>
      <c r="AB27" s="58"/>
      <c r="AC27" s="58"/>
      <c r="AD27" s="297"/>
      <c r="AE27" s="703"/>
      <c r="AF27" s="703"/>
      <c r="AG27" s="704"/>
      <c r="AH27" s="694"/>
      <c r="AI27" s="694"/>
      <c r="AJ27" s="694"/>
      <c r="AK27" s="694"/>
      <c r="AL27" s="694"/>
      <c r="AM27" s="694"/>
      <c r="AN27" s="694"/>
      <c r="AO27" s="694"/>
      <c r="AP27" s="694"/>
      <c r="AQ27" s="694"/>
      <c r="AR27" s="694"/>
      <c r="AS27" s="694"/>
      <c r="AT27" s="694"/>
      <c r="AU27" s="705"/>
      <c r="AV27" s="709"/>
      <c r="AW27" s="710"/>
      <c r="AX27" s="710"/>
      <c r="AY27" s="711"/>
      <c r="BE27" s="618"/>
      <c r="BF27" s="618"/>
      <c r="BG27" s="618"/>
      <c r="BH27" s="618"/>
      <c r="BI27" s="618"/>
      <c r="BJ27" s="618"/>
      <c r="BK27" s="659"/>
      <c r="BL27" s="659"/>
      <c r="BM27" s="659"/>
      <c r="BN27" s="659"/>
      <c r="BO27" s="659"/>
      <c r="BP27" s="618"/>
      <c r="BQ27" s="618"/>
      <c r="BR27" s="618"/>
      <c r="BS27" s="618"/>
      <c r="BT27" s="618"/>
      <c r="BU27" s="618"/>
      <c r="BV27" s="618"/>
      <c r="BW27" s="618"/>
      <c r="BX27" s="618"/>
      <c r="BY27" s="618"/>
      <c r="BZ27" s="618"/>
      <c r="CA27" s="618"/>
      <c r="CB27" s="618"/>
      <c r="CC27" s="618"/>
      <c r="CD27" s="618"/>
      <c r="CE27" s="618"/>
      <c r="CF27" s="618"/>
      <c r="CG27" s="618"/>
      <c r="CH27" s="618"/>
      <c r="CI27" s="618"/>
      <c r="CJ27" s="618"/>
      <c r="CK27" s="655"/>
      <c r="CL27" s="657"/>
    </row>
    <row r="28" spans="1:90" s="3" customFormat="1" ht="15" customHeight="1" thickTop="1" thickBot="1">
      <c r="A28" s="823"/>
      <c r="B28" s="685"/>
      <c r="C28" s="688"/>
      <c r="D28" s="688"/>
      <c r="E28" s="689"/>
      <c r="F28" s="696"/>
      <c r="G28" s="697"/>
      <c r="H28" s="697"/>
      <c r="I28" s="697"/>
      <c r="J28" s="697"/>
      <c r="K28" s="697"/>
      <c r="L28" s="697"/>
      <c r="M28" s="698"/>
      <c r="N28" s="701"/>
      <c r="O28" s="46"/>
      <c r="P28" s="46"/>
      <c r="Q28" s="46"/>
      <c r="R28" s="46"/>
      <c r="S28" s="46"/>
      <c r="T28" s="46"/>
      <c r="U28" s="46"/>
      <c r="V28" s="46"/>
      <c r="W28" s="46"/>
      <c r="X28" s="46"/>
      <c r="Y28" s="46"/>
      <c r="Z28" s="46"/>
      <c r="AA28" s="46"/>
      <c r="AB28" s="46"/>
      <c r="AC28" s="46"/>
      <c r="AD28" s="46"/>
      <c r="AE28" s="703"/>
      <c r="AF28" s="703"/>
      <c r="AG28" s="704"/>
      <c r="AH28" s="694"/>
      <c r="AI28" s="694"/>
      <c r="AJ28" s="694"/>
      <c r="AK28" s="694"/>
      <c r="AL28" s="694"/>
      <c r="AM28" s="694"/>
      <c r="AN28" s="694"/>
      <c r="AO28" s="694"/>
      <c r="AP28" s="694"/>
      <c r="AQ28" s="694"/>
      <c r="AR28" s="694"/>
      <c r="AS28" s="694"/>
      <c r="AT28" s="694"/>
      <c r="AU28" s="705"/>
      <c r="AV28" s="709"/>
      <c r="AW28" s="710"/>
      <c r="AX28" s="710"/>
      <c r="AY28" s="711"/>
      <c r="BE28" s="618"/>
      <c r="BF28" s="618"/>
      <c r="BG28" s="618"/>
      <c r="BH28" s="618"/>
      <c r="BI28" s="618"/>
      <c r="BJ28" s="618"/>
      <c r="BK28" s="659"/>
      <c r="BL28" s="659"/>
      <c r="BM28" s="659"/>
      <c r="BN28" s="659"/>
      <c r="BO28" s="659"/>
      <c r="BP28" s="618"/>
      <c r="BQ28" s="618"/>
      <c r="BR28" s="618"/>
      <c r="BS28" s="618"/>
      <c r="BT28" s="618"/>
      <c r="BU28" s="618"/>
      <c r="BV28" s="618"/>
      <c r="BW28" s="618"/>
      <c r="BX28" s="618"/>
      <c r="BY28" s="618"/>
      <c r="BZ28" s="618"/>
      <c r="CA28" s="618"/>
      <c r="CB28" s="618"/>
      <c r="CC28" s="618"/>
      <c r="CD28" s="618"/>
      <c r="CE28" s="618"/>
      <c r="CF28" s="618"/>
      <c r="CG28" s="618"/>
      <c r="CH28" s="618"/>
      <c r="CI28" s="618"/>
      <c r="CJ28" s="618"/>
      <c r="CK28" s="655"/>
      <c r="CL28" s="657"/>
    </row>
    <row r="29" spans="1:90" s="3" customFormat="1" ht="15" customHeight="1" thickBot="1">
      <c r="A29" s="16"/>
      <c r="B29" s="675"/>
      <c r="C29" s="677" t="s">
        <v>45</v>
      </c>
      <c r="D29" s="678"/>
      <c r="E29" s="678"/>
      <c r="F29" s="678"/>
      <c r="G29" s="678"/>
      <c r="H29" s="678"/>
      <c r="I29" s="678"/>
      <c r="J29" s="678"/>
      <c r="K29" s="678"/>
      <c r="L29" s="678"/>
      <c r="M29" s="678"/>
      <c r="N29" s="679"/>
      <c r="O29" s="97" t="s">
        <v>85</v>
      </c>
      <c r="P29" s="37" t="s">
        <v>86</v>
      </c>
      <c r="Q29" s="97"/>
      <c r="R29" s="2"/>
      <c r="S29" s="2"/>
      <c r="T29" s="2"/>
      <c r="U29" s="2"/>
      <c r="V29" s="2"/>
      <c r="W29" s="2"/>
      <c r="X29" s="2"/>
      <c r="Y29" s="2"/>
      <c r="Z29" s="2"/>
      <c r="AA29" s="2"/>
      <c r="AB29" s="2"/>
      <c r="AC29" s="2"/>
      <c r="AD29" s="2"/>
      <c r="AE29" s="703"/>
      <c r="AF29" s="703"/>
      <c r="AG29" s="704"/>
      <c r="AH29" s="694"/>
      <c r="AI29" s="694"/>
      <c r="AJ29" s="694"/>
      <c r="AK29" s="694"/>
      <c r="AL29" s="694"/>
      <c r="AM29" s="694"/>
      <c r="AN29" s="694"/>
      <c r="AO29" s="694"/>
      <c r="AP29" s="694"/>
      <c r="AQ29" s="694"/>
      <c r="AR29" s="694"/>
      <c r="AS29" s="694"/>
      <c r="AT29" s="694"/>
      <c r="AU29" s="705"/>
      <c r="AV29" s="712"/>
      <c r="AW29" s="713"/>
      <c r="AX29" s="713"/>
      <c r="AY29" s="714"/>
      <c r="BE29" s="618"/>
      <c r="BF29" s="618"/>
      <c r="BG29" s="618"/>
      <c r="BH29" s="618"/>
      <c r="BI29" s="618"/>
      <c r="BJ29" s="618"/>
      <c r="BK29" s="659"/>
      <c r="BL29" s="659"/>
      <c r="BM29" s="659"/>
      <c r="BN29" s="659"/>
      <c r="BO29" s="659"/>
      <c r="BP29" s="618"/>
      <c r="BQ29" s="618"/>
      <c r="BR29" s="618"/>
      <c r="BS29" s="618"/>
      <c r="BT29" s="618"/>
      <c r="BU29" s="618"/>
      <c r="BV29" s="618"/>
      <c r="BW29" s="618"/>
      <c r="BX29" s="618"/>
      <c r="BY29" s="618"/>
      <c r="BZ29" s="618"/>
      <c r="CA29" s="618"/>
      <c r="CB29" s="618"/>
      <c r="CC29" s="618"/>
      <c r="CD29" s="618"/>
      <c r="CE29" s="618"/>
      <c r="CF29" s="618"/>
      <c r="CG29" s="618"/>
      <c r="CH29" s="618"/>
      <c r="CI29" s="618"/>
      <c r="CJ29" s="618"/>
      <c r="CK29" s="655"/>
      <c r="CL29" s="657"/>
    </row>
    <row r="30" spans="1:90" s="3" customFormat="1" ht="15" customHeight="1" thickBot="1">
      <c r="A30" s="16"/>
      <c r="B30" s="676"/>
      <c r="C30" s="680"/>
      <c r="D30" s="681"/>
      <c r="E30" s="681"/>
      <c r="F30" s="681"/>
      <c r="G30" s="681"/>
      <c r="H30" s="681"/>
      <c r="I30" s="681"/>
      <c r="J30" s="681"/>
      <c r="K30" s="681"/>
      <c r="L30" s="681"/>
      <c r="M30" s="681"/>
      <c r="N30" s="682"/>
      <c r="O30" s="298" t="str">
        <f>IF(OR(I11="",B20="",B26="✔"),"","✔")</f>
        <v/>
      </c>
      <c r="P30" s="298" t="str">
        <f>IF(OR(I11="",B20="",B29="✔"),"","✔")</f>
        <v/>
      </c>
      <c r="Q30" s="97"/>
      <c r="R30" s="2"/>
      <c r="S30" s="2"/>
      <c r="T30" s="2"/>
      <c r="U30" s="2"/>
      <c r="V30" s="2"/>
      <c r="W30" s="2"/>
      <c r="X30" s="2"/>
      <c r="Y30" s="2"/>
      <c r="Z30" s="2"/>
      <c r="AA30" s="2"/>
      <c r="AB30" s="2"/>
      <c r="AC30" s="2"/>
      <c r="AD30" s="2"/>
      <c r="AE30" s="663" t="s">
        <v>196</v>
      </c>
      <c r="AF30" s="663"/>
      <c r="AG30" s="663"/>
      <c r="AH30" s="663"/>
      <c r="AI30" s="663"/>
      <c r="AJ30" s="663"/>
      <c r="AK30" s="663"/>
      <c r="AL30" s="663"/>
      <c r="AM30" s="663"/>
      <c r="AN30" s="663"/>
      <c r="AO30" s="663"/>
      <c r="AP30" s="663"/>
      <c r="AQ30" s="663"/>
      <c r="AR30" s="663"/>
      <c r="AS30" s="663"/>
      <c r="AT30" s="663"/>
      <c r="AU30" s="663"/>
      <c r="AV30" s="663"/>
      <c r="AW30" s="663"/>
      <c r="AX30" s="663"/>
      <c r="AY30" s="663"/>
      <c r="BE30" s="618"/>
      <c r="BF30" s="618"/>
      <c r="BG30" s="618"/>
      <c r="BH30" s="618"/>
      <c r="BI30" s="618"/>
      <c r="BJ30" s="618"/>
      <c r="BK30" s="659"/>
      <c r="BL30" s="659"/>
      <c r="BM30" s="659"/>
      <c r="BN30" s="659"/>
      <c r="BO30" s="659"/>
      <c r="BP30" s="618"/>
      <c r="BQ30" s="618"/>
      <c r="BR30" s="618"/>
      <c r="BS30" s="618"/>
      <c r="BT30" s="618"/>
      <c r="BU30" s="618"/>
      <c r="BV30" s="618"/>
      <c r="BW30" s="618"/>
      <c r="BX30" s="618"/>
      <c r="BY30" s="618"/>
      <c r="BZ30" s="618"/>
      <c r="CA30" s="618"/>
      <c r="CB30" s="618"/>
      <c r="CC30" s="618"/>
      <c r="CD30" s="618"/>
      <c r="CE30" s="618"/>
      <c r="CF30" s="618"/>
      <c r="CG30" s="618"/>
      <c r="CH30" s="618"/>
      <c r="CI30" s="618"/>
      <c r="CJ30" s="618"/>
      <c r="CK30" s="655"/>
      <c r="CL30" s="658"/>
    </row>
    <row r="31" spans="1:90" s="3" customFormat="1" ht="15" customHeight="1">
      <c r="A31" s="16"/>
      <c r="D31" s="619" t="s">
        <v>47</v>
      </c>
      <c r="E31" s="621" t="s">
        <v>48</v>
      </c>
      <c r="N31" s="70"/>
      <c r="O31" s="16"/>
      <c r="AE31" s="663"/>
      <c r="AF31" s="663"/>
      <c r="AG31" s="663"/>
      <c r="AH31" s="663"/>
      <c r="AI31" s="663"/>
      <c r="AJ31" s="663"/>
      <c r="AK31" s="663"/>
      <c r="AL31" s="663"/>
      <c r="AM31" s="663"/>
      <c r="AN31" s="663"/>
      <c r="AO31" s="663"/>
      <c r="AP31" s="663"/>
      <c r="AQ31" s="663"/>
      <c r="AR31" s="663"/>
      <c r="AS31" s="663"/>
      <c r="AT31" s="663"/>
      <c r="AU31" s="663"/>
      <c r="AV31" s="663"/>
      <c r="AW31" s="663"/>
      <c r="AX31" s="663"/>
      <c r="AY31" s="663"/>
      <c r="BE31" s="618" t="str">
        <f>AS35</f>
        <v/>
      </c>
      <c r="BF31" s="618"/>
      <c r="BG31" s="618">
        <f t="shared" ref="BG31" si="1">IF(BE31="✔",1,0)</f>
        <v>0</v>
      </c>
      <c r="BH31" s="618"/>
      <c r="BI31" s="618" t="s">
        <v>68</v>
      </c>
      <c r="BJ31" s="618"/>
      <c r="BK31" s="659" t="str">
        <f>AV35</f>
        <v>廃止
（返還必要）</v>
      </c>
      <c r="BL31" s="659"/>
      <c r="BM31" s="659"/>
      <c r="BN31" s="659"/>
      <c r="BO31" s="659"/>
      <c r="BP31" s="618"/>
      <c r="BQ31" s="618"/>
      <c r="BR31" s="618"/>
      <c r="BS31" s="618"/>
      <c r="BT31" s="618"/>
      <c r="BU31" s="618"/>
      <c r="BV31" s="618"/>
      <c r="BW31" s="618"/>
      <c r="BX31" s="618"/>
      <c r="BY31" s="618"/>
      <c r="BZ31" s="618"/>
      <c r="CA31" s="618"/>
      <c r="CB31" s="618"/>
      <c r="CC31" s="618"/>
      <c r="CD31" s="618"/>
      <c r="CE31" s="618"/>
      <c r="CF31" s="618"/>
      <c r="CG31" s="618"/>
    </row>
    <row r="32" spans="1:90" s="3" customFormat="1" ht="15" customHeight="1">
      <c r="A32" s="16"/>
      <c r="B32" s="100"/>
      <c r="C32" s="100"/>
      <c r="D32" s="620"/>
      <c r="E32" s="622"/>
      <c r="F32" s="100"/>
      <c r="G32" s="100"/>
      <c r="H32" s="100"/>
      <c r="I32" s="100"/>
      <c r="J32" s="100"/>
      <c r="K32" s="100"/>
      <c r="L32" s="261"/>
      <c r="M32" s="261"/>
      <c r="N32" s="70"/>
      <c r="O32" s="16"/>
      <c r="AE32" s="663"/>
      <c r="AF32" s="663"/>
      <c r="AG32" s="663"/>
      <c r="AH32" s="663"/>
      <c r="AI32" s="663"/>
      <c r="AJ32" s="663"/>
      <c r="AK32" s="663"/>
      <c r="AL32" s="663"/>
      <c r="AM32" s="663"/>
      <c r="AN32" s="663"/>
      <c r="AO32" s="663"/>
      <c r="AP32" s="663"/>
      <c r="AQ32" s="663"/>
      <c r="AR32" s="663"/>
      <c r="AS32" s="663"/>
      <c r="AT32" s="663"/>
      <c r="AU32" s="663"/>
      <c r="AV32" s="663"/>
      <c r="AW32" s="663"/>
      <c r="AX32" s="663"/>
      <c r="AY32" s="663"/>
      <c r="BE32" s="618"/>
      <c r="BF32" s="618"/>
      <c r="BG32" s="618"/>
      <c r="BH32" s="618"/>
      <c r="BI32" s="618"/>
      <c r="BJ32" s="618"/>
      <c r="BK32" s="659"/>
      <c r="BL32" s="659"/>
      <c r="BM32" s="659"/>
      <c r="BN32" s="659"/>
      <c r="BO32" s="659"/>
      <c r="BP32" s="618"/>
      <c r="BQ32" s="618"/>
      <c r="BR32" s="618"/>
      <c r="BS32" s="618"/>
      <c r="BT32" s="618"/>
      <c r="BU32" s="618"/>
      <c r="BV32" s="618"/>
      <c r="BW32" s="618"/>
      <c r="BX32" s="618"/>
      <c r="BY32" s="618"/>
      <c r="BZ32" s="618"/>
      <c r="CA32" s="618"/>
      <c r="CB32" s="618"/>
      <c r="CC32" s="618"/>
      <c r="CD32" s="618"/>
      <c r="CE32" s="618"/>
      <c r="CF32" s="618"/>
      <c r="CG32" s="618"/>
    </row>
    <row r="33" spans="1:85" s="3" customFormat="1" ht="15" customHeight="1">
      <c r="A33" s="16"/>
      <c r="B33" s="100"/>
      <c r="C33" s="100"/>
      <c r="D33" s="620"/>
      <c r="E33" s="622"/>
      <c r="F33" s="100"/>
      <c r="G33" s="100"/>
      <c r="H33" s="100"/>
      <c r="I33" s="100"/>
      <c r="J33" s="100"/>
      <c r="K33" s="100"/>
      <c r="L33" s="261"/>
      <c r="M33" s="261"/>
      <c r="N33" s="70"/>
      <c r="O33" s="16"/>
      <c r="T33" s="34"/>
      <c r="U33" s="34"/>
      <c r="V33" s="34"/>
      <c r="W33" s="34"/>
      <c r="X33" s="34"/>
      <c r="Y33" s="34"/>
      <c r="Z33" s="34"/>
      <c r="AA33" s="34"/>
      <c r="AB33" s="20"/>
      <c r="AC33" s="20"/>
      <c r="AD33" s="20"/>
      <c r="AE33" s="663"/>
      <c r="AF33" s="663"/>
      <c r="AG33" s="663"/>
      <c r="AH33" s="663"/>
      <c r="AI33" s="663"/>
      <c r="AJ33" s="663"/>
      <c r="AK33" s="663"/>
      <c r="AL33" s="663"/>
      <c r="AM33" s="663"/>
      <c r="AN33" s="663"/>
      <c r="AO33" s="663"/>
      <c r="AP33" s="663"/>
      <c r="AQ33" s="663"/>
      <c r="AR33" s="663"/>
      <c r="AS33" s="663"/>
      <c r="AT33" s="663"/>
      <c r="AU33" s="663"/>
      <c r="AV33" s="663"/>
      <c r="AW33" s="663"/>
      <c r="AX33" s="663"/>
      <c r="AY33" s="663"/>
      <c r="BE33" s="618"/>
      <c r="BF33" s="618"/>
      <c r="BG33" s="618"/>
      <c r="BH33" s="618"/>
      <c r="BI33" s="618"/>
      <c r="BJ33" s="618"/>
      <c r="BK33" s="659"/>
      <c r="BL33" s="659"/>
      <c r="BM33" s="659"/>
      <c r="BN33" s="659"/>
      <c r="BO33" s="659"/>
      <c r="BP33" s="618"/>
      <c r="BQ33" s="618"/>
      <c r="BR33" s="618"/>
      <c r="BS33" s="618"/>
      <c r="BT33" s="618"/>
      <c r="BU33" s="618"/>
      <c r="BV33" s="618"/>
      <c r="BW33" s="618"/>
      <c r="BX33" s="618"/>
      <c r="BY33" s="618"/>
      <c r="BZ33" s="618"/>
      <c r="CA33" s="618"/>
      <c r="CB33" s="618"/>
      <c r="CC33" s="618"/>
      <c r="CD33" s="618"/>
      <c r="CE33" s="618"/>
      <c r="CF33" s="618"/>
      <c r="CG33" s="618"/>
    </row>
    <row r="34" spans="1:85" s="3" customFormat="1" ht="15" customHeight="1" thickBot="1">
      <c r="A34" s="16"/>
      <c r="B34" s="285"/>
      <c r="C34" s="280" t="s">
        <v>212</v>
      </c>
      <c r="D34" s="280"/>
      <c r="E34" s="280"/>
      <c r="F34" s="280"/>
      <c r="G34" s="280"/>
      <c r="H34" s="280"/>
      <c r="I34" s="280"/>
      <c r="J34" s="280"/>
      <c r="K34" s="280"/>
      <c r="L34" s="280"/>
      <c r="M34" s="280"/>
      <c r="N34" s="281"/>
      <c r="O34" s="16"/>
      <c r="Q34" s="20"/>
      <c r="R34" s="286"/>
      <c r="S34" s="287" t="s">
        <v>184</v>
      </c>
      <c r="T34" s="288"/>
      <c r="U34" s="288"/>
      <c r="V34" s="288"/>
      <c r="W34" s="288"/>
      <c r="X34" s="288"/>
      <c r="Y34" s="288"/>
      <c r="Z34" s="288"/>
      <c r="AA34" s="289"/>
      <c r="AB34" s="20"/>
      <c r="AC34" s="20"/>
      <c r="AD34" s="20"/>
      <c r="AZ34" s="26" t="s">
        <v>135</v>
      </c>
      <c r="BE34" s="618"/>
      <c r="BF34" s="618"/>
      <c r="BG34" s="618"/>
      <c r="BH34" s="618"/>
      <c r="BI34" s="618"/>
      <c r="BJ34" s="618"/>
      <c r="BK34" s="659"/>
      <c r="BL34" s="659"/>
      <c r="BM34" s="659"/>
      <c r="BN34" s="659"/>
      <c r="BO34" s="659"/>
      <c r="BP34" s="618"/>
      <c r="BQ34" s="618"/>
      <c r="BR34" s="618"/>
      <c r="BS34" s="618"/>
      <c r="BT34" s="618"/>
      <c r="BU34" s="618"/>
      <c r="BV34" s="618"/>
      <c r="BW34" s="618"/>
      <c r="BX34" s="618"/>
      <c r="BY34" s="618"/>
      <c r="BZ34" s="618"/>
      <c r="CA34" s="618"/>
      <c r="CB34" s="618"/>
      <c r="CC34" s="618"/>
      <c r="CD34" s="618"/>
      <c r="CE34" s="618"/>
      <c r="CF34" s="618"/>
      <c r="CG34" s="618"/>
    </row>
    <row r="35" spans="1:85" s="3" customFormat="1" ht="15" customHeight="1">
      <c r="A35" s="715">
        <f>IF(B35="✔",1,0)</f>
        <v>0</v>
      </c>
      <c r="B35" s="716"/>
      <c r="C35" s="718" t="s">
        <v>49</v>
      </c>
      <c r="D35" s="718"/>
      <c r="E35" s="720" t="s">
        <v>218</v>
      </c>
      <c r="F35" s="720"/>
      <c r="G35" s="720"/>
      <c r="H35" s="720"/>
      <c r="I35" s="720"/>
      <c r="J35" s="720"/>
      <c r="K35" s="720"/>
      <c r="L35" s="720"/>
      <c r="M35" s="720"/>
      <c r="N35" s="722" t="s">
        <v>62</v>
      </c>
      <c r="R35" s="716"/>
      <c r="S35" s="720" t="s">
        <v>133</v>
      </c>
      <c r="T35" s="720"/>
      <c r="U35" s="720"/>
      <c r="V35" s="720"/>
      <c r="W35" s="720"/>
      <c r="X35" s="720"/>
      <c r="Y35" s="720"/>
      <c r="Z35" s="720"/>
      <c r="AA35" s="660" t="s">
        <v>182</v>
      </c>
      <c r="AS35" s="623" t="str">
        <f>IF(AND(I11&lt;&gt;"",B20="✔",B29="✔",A47&gt;0,Q43&gt;0),"✔","")</f>
        <v/>
      </c>
      <c r="AT35" s="624"/>
      <c r="AU35" s="629" t="s">
        <v>43</v>
      </c>
      <c r="AV35" s="630" t="s">
        <v>40</v>
      </c>
      <c r="AW35" s="631"/>
      <c r="AX35" s="631"/>
      <c r="AY35" s="632"/>
      <c r="BE35" s="618"/>
      <c r="BF35" s="618"/>
      <c r="BG35" s="618"/>
      <c r="BH35" s="618"/>
      <c r="BI35" s="618"/>
      <c r="BJ35" s="618"/>
      <c r="BK35" s="659"/>
      <c r="BL35" s="659"/>
      <c r="BM35" s="659"/>
      <c r="BN35" s="659"/>
      <c r="BO35" s="659"/>
      <c r="BP35" s="618"/>
      <c r="BQ35" s="618"/>
      <c r="BR35" s="618"/>
      <c r="BS35" s="618"/>
      <c r="BT35" s="618"/>
      <c r="BU35" s="618"/>
      <c r="BV35" s="618"/>
      <c r="BW35" s="618"/>
      <c r="BX35" s="618"/>
      <c r="BY35" s="618"/>
      <c r="BZ35" s="618"/>
      <c r="CA35" s="618"/>
      <c r="CB35" s="618"/>
      <c r="CC35" s="618"/>
      <c r="CD35" s="618"/>
      <c r="CE35" s="618"/>
      <c r="CF35" s="618"/>
      <c r="CG35" s="618"/>
    </row>
    <row r="36" spans="1:85" s="3" customFormat="1" ht="15" customHeight="1" thickBot="1">
      <c r="A36" s="715"/>
      <c r="B36" s="717"/>
      <c r="C36" s="719"/>
      <c r="D36" s="719"/>
      <c r="E36" s="721"/>
      <c r="F36" s="721"/>
      <c r="G36" s="721"/>
      <c r="H36" s="721"/>
      <c r="I36" s="721"/>
      <c r="J36" s="721"/>
      <c r="K36" s="721"/>
      <c r="L36" s="721"/>
      <c r="M36" s="721"/>
      <c r="N36" s="723"/>
      <c r="O36" s="640" t="s">
        <v>48</v>
      </c>
      <c r="P36" s="640"/>
      <c r="Q36" s="641"/>
      <c r="R36" s="717"/>
      <c r="S36" s="721"/>
      <c r="T36" s="721"/>
      <c r="U36" s="721"/>
      <c r="V36" s="721"/>
      <c r="W36" s="721"/>
      <c r="X36" s="721"/>
      <c r="Y36" s="721"/>
      <c r="Z36" s="721"/>
      <c r="AA36" s="661"/>
      <c r="AB36" s="835" t="s">
        <v>46</v>
      </c>
      <c r="AC36" s="728"/>
      <c r="AD36" s="728"/>
      <c r="AE36" s="728"/>
      <c r="AF36" s="728"/>
      <c r="AG36" s="728"/>
      <c r="AH36" s="728"/>
      <c r="AI36" s="728"/>
      <c r="AJ36" s="728"/>
      <c r="AK36" s="728"/>
      <c r="AL36" s="728"/>
      <c r="AM36" s="728"/>
      <c r="AN36" s="728"/>
      <c r="AO36" s="728"/>
      <c r="AP36" s="728"/>
      <c r="AQ36" s="728"/>
      <c r="AR36" s="729"/>
      <c r="AS36" s="625"/>
      <c r="AT36" s="626"/>
      <c r="AU36" s="629"/>
      <c r="AV36" s="633"/>
      <c r="AW36" s="634"/>
      <c r="AX36" s="634"/>
      <c r="AY36" s="635"/>
      <c r="BE36" s="618" t="str">
        <f>AS42</f>
        <v/>
      </c>
      <c r="BF36" s="618"/>
      <c r="BG36" s="618">
        <f t="shared" ref="BG36" si="2">IF(BE36="✔",1,0)</f>
        <v>0</v>
      </c>
      <c r="BH36" s="618"/>
      <c r="BI36" s="618" t="s">
        <v>69</v>
      </c>
      <c r="BJ36" s="618"/>
      <c r="BK36" s="659" t="str">
        <f>AV42</f>
        <v>廃止
（返還不要）</v>
      </c>
      <c r="BL36" s="659"/>
      <c r="BM36" s="659"/>
      <c r="BN36" s="659"/>
      <c r="BO36" s="659"/>
      <c r="BP36" s="618"/>
      <c r="BQ36" s="618"/>
      <c r="BR36" s="618"/>
      <c r="BS36" s="618"/>
      <c r="BT36" s="618"/>
      <c r="BU36" s="618"/>
      <c r="BV36" s="618"/>
      <c r="BW36" s="618"/>
      <c r="BX36" s="618"/>
      <c r="BY36" s="618"/>
      <c r="BZ36" s="618"/>
      <c r="CA36" s="618"/>
      <c r="CB36" s="618"/>
      <c r="CC36" s="618"/>
      <c r="CD36" s="618"/>
      <c r="CE36" s="618"/>
      <c r="CF36" s="618"/>
      <c r="CG36" s="618"/>
    </row>
    <row r="37" spans="1:85" s="3" customFormat="1" ht="15" customHeight="1" thickTop="1">
      <c r="A37" s="715"/>
      <c r="B37" s="717"/>
      <c r="C37" s="719"/>
      <c r="D37" s="719"/>
      <c r="E37" s="721"/>
      <c r="F37" s="721"/>
      <c r="G37" s="721"/>
      <c r="H37" s="721"/>
      <c r="I37" s="721"/>
      <c r="J37" s="721"/>
      <c r="K37" s="721"/>
      <c r="L37" s="721"/>
      <c r="M37" s="721"/>
      <c r="N37" s="723"/>
      <c r="O37" s="725" t="s">
        <v>60</v>
      </c>
      <c r="P37" s="725"/>
      <c r="Q37" s="726"/>
      <c r="R37" s="717"/>
      <c r="S37" s="721"/>
      <c r="T37" s="721"/>
      <c r="U37" s="721"/>
      <c r="V37" s="721"/>
      <c r="W37" s="721"/>
      <c r="X37" s="721"/>
      <c r="Y37" s="721"/>
      <c r="Z37" s="721"/>
      <c r="AA37" s="661"/>
      <c r="AB37" s="91"/>
      <c r="AC37" s="42"/>
      <c r="AD37" s="42"/>
      <c r="AE37" s="42"/>
      <c r="AF37" s="42"/>
      <c r="AG37" s="42"/>
      <c r="AH37" s="42"/>
      <c r="AI37" s="42"/>
      <c r="AJ37" s="42"/>
      <c r="AK37" s="42"/>
      <c r="AL37" s="42"/>
      <c r="AM37" s="42"/>
      <c r="AN37" s="42"/>
      <c r="AO37" s="42"/>
      <c r="AP37" s="833"/>
      <c r="AQ37" s="833"/>
      <c r="AR37" s="834"/>
      <c r="AS37" s="625"/>
      <c r="AT37" s="626"/>
      <c r="AU37" s="629"/>
      <c r="AV37" s="633"/>
      <c r="AW37" s="634"/>
      <c r="AX37" s="634"/>
      <c r="AY37" s="635"/>
      <c r="BE37" s="618"/>
      <c r="BF37" s="618"/>
      <c r="BG37" s="618"/>
      <c r="BH37" s="618"/>
      <c r="BI37" s="618"/>
      <c r="BJ37" s="618"/>
      <c r="BK37" s="659"/>
      <c r="BL37" s="659"/>
      <c r="BM37" s="659"/>
      <c r="BN37" s="659"/>
      <c r="BO37" s="659"/>
      <c r="BP37" s="618"/>
      <c r="BQ37" s="618"/>
      <c r="BR37" s="618"/>
      <c r="BS37" s="618"/>
      <c r="BT37" s="618"/>
      <c r="BU37" s="618"/>
      <c r="BV37" s="618"/>
      <c r="BW37" s="618"/>
      <c r="BX37" s="618"/>
      <c r="BY37" s="618"/>
      <c r="BZ37" s="618"/>
      <c r="CA37" s="618"/>
      <c r="CB37" s="618"/>
      <c r="CC37" s="618"/>
      <c r="CD37" s="618"/>
      <c r="CE37" s="618"/>
      <c r="CF37" s="618"/>
      <c r="CG37" s="618"/>
    </row>
    <row r="38" spans="1:85" s="3" customFormat="1" ht="15" customHeight="1" thickBot="1">
      <c r="A38" s="715"/>
      <c r="B38" s="717"/>
      <c r="C38" s="719"/>
      <c r="D38" s="719"/>
      <c r="E38" s="721"/>
      <c r="F38" s="721"/>
      <c r="G38" s="721"/>
      <c r="H38" s="721"/>
      <c r="I38" s="721"/>
      <c r="J38" s="721"/>
      <c r="K38" s="721"/>
      <c r="L38" s="721"/>
      <c r="M38" s="721"/>
      <c r="N38" s="723"/>
      <c r="O38" s="97"/>
      <c r="P38" s="97"/>
      <c r="Q38" s="298">
        <f>IF(R35="✔",1,0)</f>
        <v>0</v>
      </c>
      <c r="R38" s="717"/>
      <c r="S38" s="721"/>
      <c r="T38" s="721"/>
      <c r="U38" s="721"/>
      <c r="V38" s="721"/>
      <c r="W38" s="721"/>
      <c r="X38" s="721"/>
      <c r="Y38" s="721"/>
      <c r="Z38" s="721"/>
      <c r="AA38" s="661"/>
      <c r="AB38" s="92"/>
      <c r="AC38" s="2"/>
      <c r="AD38" s="2"/>
      <c r="AE38" s="2"/>
      <c r="AF38" s="2"/>
      <c r="AG38" s="2"/>
      <c r="AH38" s="2"/>
      <c r="AI38" s="2"/>
      <c r="AJ38" s="2"/>
      <c r="AK38" s="2"/>
      <c r="AL38" s="2"/>
      <c r="AM38" s="2"/>
      <c r="AN38" s="2"/>
      <c r="AO38" s="2"/>
      <c r="AP38" s="20"/>
      <c r="AQ38" s="20"/>
      <c r="AR38" s="93"/>
      <c r="AS38" s="627"/>
      <c r="AT38" s="628"/>
      <c r="AU38" s="629"/>
      <c r="AV38" s="636"/>
      <c r="AW38" s="637"/>
      <c r="AX38" s="637"/>
      <c r="AY38" s="638"/>
      <c r="BE38" s="618"/>
      <c r="BF38" s="618"/>
      <c r="BG38" s="618"/>
      <c r="BH38" s="618"/>
      <c r="BI38" s="618"/>
      <c r="BJ38" s="618"/>
      <c r="BK38" s="659"/>
      <c r="BL38" s="659"/>
      <c r="BM38" s="659"/>
      <c r="BN38" s="659"/>
      <c r="BO38" s="659"/>
      <c r="BP38" s="618"/>
      <c r="BQ38" s="618"/>
      <c r="BR38" s="618"/>
      <c r="BS38" s="618"/>
      <c r="BT38" s="618"/>
      <c r="BU38" s="618"/>
      <c r="BV38" s="618"/>
      <c r="BW38" s="618"/>
      <c r="BX38" s="618"/>
      <c r="BY38" s="618"/>
      <c r="BZ38" s="618"/>
      <c r="CA38" s="618"/>
      <c r="CB38" s="618"/>
      <c r="CC38" s="618"/>
      <c r="CD38" s="618"/>
      <c r="CE38" s="618"/>
      <c r="CF38" s="618"/>
      <c r="CG38" s="618"/>
    </row>
    <row r="39" spans="1:85" s="3" customFormat="1" ht="15" customHeight="1">
      <c r="A39" s="715">
        <f>IF(B39="✔",1,0)</f>
        <v>0</v>
      </c>
      <c r="B39" s="717"/>
      <c r="C39" s="719" t="s">
        <v>50</v>
      </c>
      <c r="D39" s="730"/>
      <c r="E39" s="721" t="s">
        <v>221</v>
      </c>
      <c r="F39" s="721"/>
      <c r="G39" s="721"/>
      <c r="H39" s="721"/>
      <c r="I39" s="721"/>
      <c r="J39" s="721"/>
      <c r="K39" s="721"/>
      <c r="L39" s="721"/>
      <c r="M39" s="721"/>
      <c r="N39" s="723"/>
      <c r="O39" s="97"/>
      <c r="P39" s="97"/>
      <c r="Q39" s="715">
        <f>IF(R39="✔",1,0)</f>
        <v>0</v>
      </c>
      <c r="R39" s="717"/>
      <c r="S39" s="721" t="s">
        <v>35</v>
      </c>
      <c r="T39" s="721"/>
      <c r="U39" s="721"/>
      <c r="V39" s="721"/>
      <c r="W39" s="721"/>
      <c r="X39" s="721"/>
      <c r="Y39" s="721"/>
      <c r="Z39" s="721"/>
      <c r="AA39" s="661"/>
      <c r="AC39" s="2"/>
      <c r="BE39" s="618"/>
      <c r="BF39" s="618"/>
      <c r="BG39" s="618"/>
      <c r="BH39" s="618"/>
      <c r="BI39" s="618"/>
      <c r="BJ39" s="618"/>
      <c r="BK39" s="659"/>
      <c r="BL39" s="659"/>
      <c r="BM39" s="659"/>
      <c r="BN39" s="659"/>
      <c r="BO39" s="659"/>
      <c r="BP39" s="618"/>
      <c r="BQ39" s="618"/>
      <c r="BR39" s="618"/>
      <c r="BS39" s="618"/>
      <c r="BT39" s="618"/>
      <c r="BU39" s="618"/>
      <c r="BV39" s="618"/>
      <c r="BW39" s="618"/>
      <c r="BX39" s="618"/>
      <c r="BY39" s="618"/>
      <c r="BZ39" s="618"/>
      <c r="CA39" s="618"/>
      <c r="CB39" s="618"/>
      <c r="CC39" s="618"/>
      <c r="CD39" s="618"/>
      <c r="CE39" s="618"/>
      <c r="CF39" s="618"/>
      <c r="CG39" s="618"/>
    </row>
    <row r="40" spans="1:85" s="3" customFormat="1" ht="15" customHeight="1">
      <c r="A40" s="715"/>
      <c r="B40" s="717"/>
      <c r="C40" s="730"/>
      <c r="D40" s="730"/>
      <c r="E40" s="721"/>
      <c r="F40" s="721"/>
      <c r="G40" s="721"/>
      <c r="H40" s="721"/>
      <c r="I40" s="721"/>
      <c r="J40" s="721"/>
      <c r="K40" s="721"/>
      <c r="L40" s="721"/>
      <c r="M40" s="721"/>
      <c r="N40" s="723"/>
      <c r="O40" s="97"/>
      <c r="P40" s="97"/>
      <c r="Q40" s="715"/>
      <c r="R40" s="717"/>
      <c r="S40" s="721"/>
      <c r="T40" s="721"/>
      <c r="U40" s="721"/>
      <c r="V40" s="721"/>
      <c r="W40" s="721"/>
      <c r="X40" s="721"/>
      <c r="Y40" s="721"/>
      <c r="Z40" s="721"/>
      <c r="AA40" s="661"/>
      <c r="AC40" s="2"/>
      <c r="AW40" s="26"/>
      <c r="BB40" s="34"/>
      <c r="BC40" s="34"/>
      <c r="BD40" s="34"/>
      <c r="BE40" s="618"/>
      <c r="BF40" s="618"/>
      <c r="BG40" s="618"/>
      <c r="BH40" s="618"/>
      <c r="BI40" s="618"/>
      <c r="BJ40" s="618"/>
      <c r="BK40" s="659"/>
      <c r="BL40" s="659"/>
      <c r="BM40" s="659"/>
      <c r="BN40" s="659"/>
      <c r="BO40" s="659"/>
      <c r="BP40" s="618"/>
      <c r="BQ40" s="618"/>
      <c r="BR40" s="618"/>
      <c r="BS40" s="618"/>
      <c r="BT40" s="618"/>
      <c r="BU40" s="618"/>
      <c r="BV40" s="618"/>
      <c r="BW40" s="618"/>
      <c r="BX40" s="618"/>
      <c r="BY40" s="618"/>
      <c r="BZ40" s="618"/>
      <c r="CA40" s="618"/>
      <c r="CB40" s="618"/>
      <c r="CC40" s="618"/>
      <c r="CD40" s="618"/>
      <c r="CE40" s="618"/>
      <c r="CF40" s="618"/>
      <c r="CG40" s="618"/>
    </row>
    <row r="41" spans="1:85" s="3" customFormat="1" ht="15" customHeight="1" thickBot="1">
      <c r="A41" s="715"/>
      <c r="B41" s="717"/>
      <c r="C41" s="730"/>
      <c r="D41" s="730"/>
      <c r="E41" s="721"/>
      <c r="F41" s="721"/>
      <c r="G41" s="721"/>
      <c r="H41" s="721"/>
      <c r="I41" s="721"/>
      <c r="J41" s="721"/>
      <c r="K41" s="721"/>
      <c r="L41" s="721"/>
      <c r="M41" s="721"/>
      <c r="N41" s="723"/>
      <c r="O41" s="97"/>
      <c r="P41" s="97"/>
      <c r="Q41" s="715"/>
      <c r="R41" s="717"/>
      <c r="S41" s="721"/>
      <c r="T41" s="721"/>
      <c r="U41" s="721"/>
      <c r="V41" s="721"/>
      <c r="W41" s="721"/>
      <c r="X41" s="721"/>
      <c r="Y41" s="721"/>
      <c r="Z41" s="721"/>
      <c r="AA41" s="661"/>
      <c r="AC41" s="2"/>
      <c r="AV41" s="639" t="s">
        <v>69</v>
      </c>
      <c r="AW41" s="639"/>
      <c r="AX41" s="639"/>
      <c r="AY41" s="639"/>
      <c r="BB41" s="2"/>
      <c r="BC41" s="2"/>
      <c r="BD41" s="2"/>
      <c r="BE41" s="618" t="str">
        <f>C70</f>
        <v/>
      </c>
      <c r="BF41" s="618"/>
      <c r="BG41" s="618">
        <f t="shared" ref="BG41" si="3">IF(BE41="✔",1,0)</f>
        <v>0</v>
      </c>
      <c r="BH41" s="618"/>
      <c r="BI41" s="618" t="s">
        <v>70</v>
      </c>
      <c r="BJ41" s="618"/>
      <c r="BK41" s="659" t="str">
        <f>F70</f>
        <v>継続</v>
      </c>
      <c r="BL41" s="659"/>
      <c r="BM41" s="659"/>
      <c r="BN41" s="659"/>
      <c r="BO41" s="659"/>
      <c r="BP41" s="618"/>
      <c r="BQ41" s="618"/>
      <c r="BR41" s="618"/>
      <c r="BS41" s="618"/>
      <c r="BT41" s="618"/>
      <c r="BU41" s="618"/>
      <c r="BV41" s="618"/>
      <c r="BW41" s="618"/>
      <c r="BX41" s="618"/>
      <c r="BY41" s="618"/>
      <c r="BZ41" s="618"/>
      <c r="CA41" s="618"/>
      <c r="CB41" s="618"/>
      <c r="CC41" s="618"/>
      <c r="CD41" s="618"/>
      <c r="CE41" s="618"/>
      <c r="CF41" s="618"/>
      <c r="CG41" s="618"/>
    </row>
    <row r="42" spans="1:85" s="3" customFormat="1" ht="15" customHeight="1" thickBot="1">
      <c r="A42" s="715"/>
      <c r="B42" s="717"/>
      <c r="C42" s="730"/>
      <c r="D42" s="730"/>
      <c r="E42" s="721"/>
      <c r="F42" s="721"/>
      <c r="G42" s="721"/>
      <c r="H42" s="721"/>
      <c r="I42" s="721"/>
      <c r="J42" s="721"/>
      <c r="K42" s="721"/>
      <c r="L42" s="721"/>
      <c r="M42" s="721"/>
      <c r="N42" s="723"/>
      <c r="O42" s="97"/>
      <c r="P42" s="97"/>
      <c r="Q42" s="715"/>
      <c r="R42" s="731"/>
      <c r="S42" s="733"/>
      <c r="T42" s="733"/>
      <c r="U42" s="733"/>
      <c r="V42" s="733"/>
      <c r="W42" s="733"/>
      <c r="X42" s="733"/>
      <c r="Y42" s="733"/>
      <c r="Z42" s="733"/>
      <c r="AA42" s="662"/>
      <c r="AC42" s="2"/>
      <c r="AP42" s="20"/>
      <c r="AQ42" s="20"/>
      <c r="AR42" s="20"/>
      <c r="AS42" s="623" t="str">
        <f>IF(OR(AND(I11&lt;&gt;"",B20="✔",B29="✔",A47&gt;0,R43="✔")),"✔","")</f>
        <v/>
      </c>
      <c r="AT42" s="624"/>
      <c r="AU42" s="629" t="s">
        <v>43</v>
      </c>
      <c r="AV42" s="630" t="s">
        <v>39</v>
      </c>
      <c r="AW42" s="631"/>
      <c r="AX42" s="631"/>
      <c r="AY42" s="632"/>
      <c r="BB42" s="34"/>
      <c r="BC42" s="34"/>
      <c r="BD42" s="34"/>
      <c r="BE42" s="618"/>
      <c r="BF42" s="618"/>
      <c r="BG42" s="618"/>
      <c r="BH42" s="618"/>
      <c r="BI42" s="618"/>
      <c r="BJ42" s="618"/>
      <c r="BK42" s="659"/>
      <c r="BL42" s="659"/>
      <c r="BM42" s="659"/>
      <c r="BN42" s="659"/>
      <c r="BO42" s="659"/>
      <c r="BP42" s="618"/>
      <c r="BQ42" s="618"/>
      <c r="BR42" s="618"/>
      <c r="BS42" s="618"/>
      <c r="BT42" s="618"/>
      <c r="BU42" s="618"/>
      <c r="BV42" s="618"/>
      <c r="BW42" s="618"/>
      <c r="BX42" s="618"/>
      <c r="BY42" s="618"/>
      <c r="BZ42" s="618"/>
      <c r="CA42" s="618"/>
      <c r="CB42" s="618"/>
      <c r="CC42" s="618"/>
      <c r="CD42" s="618"/>
      <c r="CE42" s="618"/>
      <c r="CF42" s="618"/>
      <c r="CG42" s="618"/>
    </row>
    <row r="43" spans="1:85" s="3" customFormat="1" ht="15" customHeight="1" thickBot="1">
      <c r="A43" s="715">
        <f>IF(B43="✔",1,0)</f>
        <v>0</v>
      </c>
      <c r="B43" s="717"/>
      <c r="C43" s="719" t="s">
        <v>51</v>
      </c>
      <c r="D43" s="730"/>
      <c r="E43" s="721" t="s">
        <v>222</v>
      </c>
      <c r="F43" s="721"/>
      <c r="G43" s="721"/>
      <c r="H43" s="721"/>
      <c r="I43" s="721"/>
      <c r="J43" s="721"/>
      <c r="K43" s="721"/>
      <c r="L43" s="721"/>
      <c r="M43" s="721"/>
      <c r="N43" s="723"/>
      <c r="O43" s="97"/>
      <c r="P43" s="97"/>
      <c r="Q43" s="715">
        <f>Q38+Q39</f>
        <v>0</v>
      </c>
      <c r="R43" s="734"/>
      <c r="S43" s="831" t="s">
        <v>220</v>
      </c>
      <c r="T43" s="831"/>
      <c r="U43" s="831"/>
      <c r="V43" s="831"/>
      <c r="W43" s="831"/>
      <c r="X43" s="831"/>
      <c r="Y43" s="831"/>
      <c r="Z43" s="831"/>
      <c r="AA43" s="831"/>
      <c r="AB43" s="727" t="s">
        <v>44</v>
      </c>
      <c r="AC43" s="728"/>
      <c r="AD43" s="728"/>
      <c r="AE43" s="728"/>
      <c r="AF43" s="728"/>
      <c r="AG43" s="728"/>
      <c r="AH43" s="728"/>
      <c r="AI43" s="728"/>
      <c r="AJ43" s="728"/>
      <c r="AK43" s="728"/>
      <c r="AL43" s="728"/>
      <c r="AM43" s="728"/>
      <c r="AN43" s="728"/>
      <c r="AO43" s="728"/>
      <c r="AP43" s="728"/>
      <c r="AQ43" s="728"/>
      <c r="AR43" s="729"/>
      <c r="AS43" s="625"/>
      <c r="AT43" s="626"/>
      <c r="AU43" s="629"/>
      <c r="AV43" s="633"/>
      <c r="AW43" s="634"/>
      <c r="AX43" s="634"/>
      <c r="AY43" s="635"/>
      <c r="BB43" s="34"/>
      <c r="BC43" s="34"/>
      <c r="BD43" s="34"/>
      <c r="BE43" s="618"/>
      <c r="BF43" s="618"/>
      <c r="BG43" s="618"/>
      <c r="BH43" s="618"/>
      <c r="BI43" s="618"/>
      <c r="BJ43" s="618"/>
      <c r="BK43" s="659"/>
      <c r="BL43" s="659"/>
      <c r="BM43" s="659"/>
      <c r="BN43" s="659"/>
      <c r="BO43" s="659"/>
      <c r="BP43" s="618"/>
      <c r="BQ43" s="618"/>
      <c r="BR43" s="618"/>
      <c r="BS43" s="618"/>
      <c r="BT43" s="618"/>
      <c r="BU43" s="618"/>
      <c r="BV43" s="618"/>
      <c r="BW43" s="618"/>
      <c r="BX43" s="618"/>
      <c r="BY43" s="618"/>
      <c r="BZ43" s="618"/>
      <c r="CA43" s="618"/>
      <c r="CB43" s="618"/>
      <c r="CC43" s="618"/>
      <c r="CD43" s="618"/>
      <c r="CE43" s="618"/>
      <c r="CF43" s="618"/>
      <c r="CG43" s="618"/>
    </row>
    <row r="44" spans="1:85" s="3" customFormat="1" ht="15" customHeight="1" thickTop="1">
      <c r="A44" s="715"/>
      <c r="B44" s="717"/>
      <c r="C44" s="730"/>
      <c r="D44" s="730"/>
      <c r="E44" s="721"/>
      <c r="F44" s="721"/>
      <c r="G44" s="721"/>
      <c r="H44" s="721"/>
      <c r="I44" s="721"/>
      <c r="J44" s="721"/>
      <c r="K44" s="721"/>
      <c r="L44" s="721"/>
      <c r="M44" s="721"/>
      <c r="N44" s="723"/>
      <c r="O44" s="97"/>
      <c r="P44" s="97"/>
      <c r="Q44" s="715"/>
      <c r="R44" s="735"/>
      <c r="S44" s="832"/>
      <c r="T44" s="832"/>
      <c r="U44" s="832"/>
      <c r="V44" s="832"/>
      <c r="W44" s="832"/>
      <c r="X44" s="832"/>
      <c r="Y44" s="832"/>
      <c r="Z44" s="832"/>
      <c r="AA44" s="832"/>
      <c r="AB44" s="94"/>
      <c r="AC44" s="42"/>
      <c r="AD44" s="42"/>
      <c r="AE44" s="42"/>
      <c r="AF44" s="42"/>
      <c r="AG44" s="42"/>
      <c r="AH44" s="42"/>
      <c r="AI44" s="42"/>
      <c r="AJ44" s="42"/>
      <c r="AK44" s="42"/>
      <c r="AL44" s="42"/>
      <c r="AM44" s="42"/>
      <c r="AN44" s="42"/>
      <c r="AO44" s="42"/>
      <c r="AP44" s="833"/>
      <c r="AQ44" s="833"/>
      <c r="AR44" s="834"/>
      <c r="AS44" s="625"/>
      <c r="AT44" s="626"/>
      <c r="AU44" s="629"/>
      <c r="AV44" s="633"/>
      <c r="AW44" s="634"/>
      <c r="AX44" s="634"/>
      <c r="AY44" s="635"/>
      <c r="BB44" s="34"/>
      <c r="BC44" s="34"/>
      <c r="BD44" s="34"/>
      <c r="BE44" s="618"/>
      <c r="BF44" s="618"/>
      <c r="BG44" s="618"/>
      <c r="BH44" s="618"/>
      <c r="BI44" s="618"/>
      <c r="BJ44" s="618"/>
      <c r="BK44" s="659"/>
      <c r="BL44" s="659"/>
      <c r="BM44" s="659"/>
      <c r="BN44" s="659"/>
      <c r="BO44" s="659"/>
      <c r="BP44" s="618"/>
      <c r="BQ44" s="618"/>
      <c r="BR44" s="618"/>
      <c r="BS44" s="618"/>
      <c r="BT44" s="618"/>
      <c r="BU44" s="618"/>
      <c r="BV44" s="618"/>
      <c r="BW44" s="618"/>
      <c r="BX44" s="618"/>
      <c r="BY44" s="618"/>
      <c r="BZ44" s="618"/>
      <c r="CA44" s="618"/>
      <c r="CB44" s="618"/>
      <c r="CC44" s="618"/>
      <c r="CD44" s="618"/>
      <c r="CE44" s="618"/>
      <c r="CF44" s="618"/>
      <c r="CG44" s="618"/>
    </row>
    <row r="45" spans="1:85" s="3" customFormat="1" ht="15" customHeight="1" thickBot="1">
      <c r="A45" s="715"/>
      <c r="B45" s="717"/>
      <c r="C45" s="730"/>
      <c r="D45" s="730"/>
      <c r="E45" s="721"/>
      <c r="F45" s="721"/>
      <c r="G45" s="721"/>
      <c r="H45" s="721"/>
      <c r="I45" s="721"/>
      <c r="J45" s="721"/>
      <c r="K45" s="721"/>
      <c r="L45" s="721"/>
      <c r="M45" s="721"/>
      <c r="N45" s="723"/>
      <c r="O45" s="97"/>
      <c r="P45" s="98"/>
      <c r="Q45" s="715"/>
      <c r="R45" s="735"/>
      <c r="S45" s="832"/>
      <c r="T45" s="832"/>
      <c r="U45" s="832"/>
      <c r="V45" s="832"/>
      <c r="W45" s="832"/>
      <c r="X45" s="832"/>
      <c r="Y45" s="832"/>
      <c r="Z45" s="832"/>
      <c r="AA45" s="832"/>
      <c r="AB45" s="97" t="s">
        <v>85</v>
      </c>
      <c r="AC45" s="37" t="s">
        <v>86</v>
      </c>
      <c r="AD45" s="26"/>
      <c r="AE45" s="26"/>
      <c r="AJ45" s="2"/>
      <c r="AK45" s="2"/>
      <c r="AR45" s="41"/>
      <c r="AS45" s="627"/>
      <c r="AT45" s="628"/>
      <c r="AU45" s="629"/>
      <c r="AV45" s="636"/>
      <c r="AW45" s="637"/>
      <c r="AX45" s="637"/>
      <c r="AY45" s="638"/>
      <c r="BB45" s="34"/>
      <c r="BC45" s="34"/>
      <c r="BE45" s="618"/>
      <c r="BF45" s="618"/>
      <c r="BG45" s="618"/>
      <c r="BH45" s="618"/>
      <c r="BI45" s="618"/>
      <c r="BJ45" s="618"/>
      <c r="BK45" s="659"/>
      <c r="BL45" s="659"/>
      <c r="BM45" s="659"/>
      <c r="BN45" s="659"/>
      <c r="BO45" s="659"/>
      <c r="BP45" s="618"/>
      <c r="BQ45" s="618"/>
      <c r="BR45" s="618"/>
      <c r="BS45" s="618"/>
      <c r="BT45" s="618"/>
      <c r="BU45" s="618"/>
      <c r="BV45" s="618"/>
      <c r="BW45" s="618"/>
      <c r="BX45" s="618"/>
      <c r="BY45" s="618"/>
      <c r="BZ45" s="618"/>
      <c r="CA45" s="618"/>
      <c r="CB45" s="618"/>
      <c r="CC45" s="618"/>
      <c r="CD45" s="618"/>
      <c r="CE45" s="618"/>
      <c r="CF45" s="618"/>
      <c r="CG45" s="618"/>
    </row>
    <row r="46" spans="1:85" s="3" customFormat="1" ht="15" customHeight="1" thickBot="1">
      <c r="A46" s="715"/>
      <c r="B46" s="731"/>
      <c r="C46" s="732"/>
      <c r="D46" s="732"/>
      <c r="E46" s="733"/>
      <c r="F46" s="733"/>
      <c r="G46" s="733"/>
      <c r="H46" s="733"/>
      <c r="I46" s="733"/>
      <c r="J46" s="733"/>
      <c r="K46" s="733"/>
      <c r="L46" s="733"/>
      <c r="M46" s="733"/>
      <c r="N46" s="724"/>
      <c r="O46" s="97" t="s">
        <v>85</v>
      </c>
      <c r="P46" s="37" t="s">
        <v>86</v>
      </c>
      <c r="Q46" s="98"/>
      <c r="U46" s="842"/>
      <c r="V46" s="842"/>
      <c r="AB46" s="298" t="str">
        <f>IF(OR(I11="",B20="",B29="",A47=0,R35="✔",R39="✔"),"","✔")</f>
        <v/>
      </c>
      <c r="AC46" s="298" t="str">
        <f>IF(OR(I11="",B20="",B29="",A47=0,R43="✔"),"","✔")</f>
        <v/>
      </c>
      <c r="AD46" s="97"/>
      <c r="AE46" s="26"/>
      <c r="AN46" s="2"/>
      <c r="BB46" s="2"/>
      <c r="BC46" s="2"/>
      <c r="BE46" s="618" t="str">
        <f>S70</f>
        <v/>
      </c>
      <c r="BF46" s="618"/>
      <c r="BG46" s="618">
        <f t="shared" ref="BG46" si="4">IF(BE46="✔",1,0)</f>
        <v>0</v>
      </c>
      <c r="BH46" s="618"/>
      <c r="BI46" s="618" t="s">
        <v>71</v>
      </c>
      <c r="BJ46" s="618"/>
      <c r="BK46" s="659" t="str">
        <f>V70</f>
        <v>継続</v>
      </c>
      <c r="BL46" s="659"/>
      <c r="BM46" s="659"/>
      <c r="BN46" s="659"/>
      <c r="BO46" s="659"/>
      <c r="BP46" s="618"/>
      <c r="BQ46" s="618"/>
      <c r="BR46" s="618"/>
      <c r="BS46" s="618"/>
      <c r="BT46" s="618"/>
      <c r="BU46" s="618"/>
      <c r="BV46" s="618"/>
      <c r="BW46" s="618"/>
      <c r="BX46" s="618"/>
      <c r="BY46" s="618"/>
      <c r="BZ46" s="618"/>
      <c r="CA46" s="618"/>
      <c r="CB46" s="618"/>
      <c r="CC46" s="618"/>
      <c r="CD46" s="618"/>
      <c r="CE46" s="618"/>
      <c r="CF46" s="618"/>
      <c r="CG46" s="618"/>
    </row>
    <row r="47" spans="1:85" s="3" customFormat="1" ht="15" customHeight="1">
      <c r="A47" s="715">
        <f>A35+A39+A43</f>
        <v>0</v>
      </c>
      <c r="B47" s="734"/>
      <c r="C47" s="736" t="s">
        <v>52</v>
      </c>
      <c r="D47" s="545"/>
      <c r="E47" s="545"/>
      <c r="F47" s="545"/>
      <c r="G47" s="545"/>
      <c r="H47" s="545"/>
      <c r="I47" s="545"/>
      <c r="J47" s="545"/>
      <c r="K47" s="545"/>
      <c r="L47" s="545"/>
      <c r="M47" s="545"/>
      <c r="N47" s="737"/>
      <c r="O47" s="298" t="str">
        <f>IF(OR(I11="",B20="",B29=""),"",IF(OR(B35="✔",B39="✔",B43="✔"),"","✔"))</f>
        <v/>
      </c>
      <c r="P47" s="298" t="str">
        <f>IF(OR(I11="",B20="",B29=""),"",IF(B47="✔","","✔"))</f>
        <v/>
      </c>
      <c r="Q47" s="98"/>
      <c r="R47" s="34"/>
      <c r="S47" s="34"/>
      <c r="T47" s="34"/>
      <c r="U47" s="34"/>
      <c r="V47" s="2"/>
      <c r="W47" s="2"/>
      <c r="X47" s="795"/>
      <c r="Y47" s="2"/>
      <c r="Z47" s="2"/>
      <c r="AA47" s="795"/>
      <c r="AB47" s="97"/>
      <c r="AC47" s="97"/>
      <c r="AD47" s="814"/>
      <c r="AE47" s="97"/>
      <c r="AF47" s="2"/>
      <c r="AG47" s="795"/>
      <c r="AH47" s="2"/>
      <c r="AI47" s="2"/>
      <c r="AJ47" s="2"/>
      <c r="AR47" s="41"/>
      <c r="BB47" s="2"/>
      <c r="BC47" s="2"/>
      <c r="BE47" s="618"/>
      <c r="BF47" s="618"/>
      <c r="BG47" s="618"/>
      <c r="BH47" s="618"/>
      <c r="BI47" s="618"/>
      <c r="BJ47" s="618"/>
      <c r="BK47" s="659"/>
      <c r="BL47" s="659"/>
      <c r="BM47" s="659"/>
      <c r="BN47" s="659"/>
      <c r="BO47" s="659"/>
      <c r="BP47" s="618"/>
      <c r="BQ47" s="618"/>
      <c r="BR47" s="618"/>
      <c r="BS47" s="618"/>
      <c r="BT47" s="618"/>
      <c r="BU47" s="618"/>
      <c r="BV47" s="618"/>
      <c r="BW47" s="618"/>
      <c r="BX47" s="618"/>
      <c r="BY47" s="618"/>
      <c r="BZ47" s="618"/>
      <c r="CA47" s="618"/>
      <c r="CB47" s="618"/>
      <c r="CC47" s="618"/>
      <c r="CD47" s="618"/>
      <c r="CE47" s="618"/>
      <c r="CF47" s="618"/>
      <c r="CG47" s="618"/>
    </row>
    <row r="48" spans="1:85" s="3" customFormat="1" ht="15" customHeight="1">
      <c r="A48" s="715"/>
      <c r="B48" s="735"/>
      <c r="C48" s="738"/>
      <c r="D48" s="739"/>
      <c r="E48" s="739"/>
      <c r="F48" s="739"/>
      <c r="G48" s="739"/>
      <c r="H48" s="739"/>
      <c r="I48" s="739"/>
      <c r="J48" s="739"/>
      <c r="K48" s="739"/>
      <c r="L48" s="739"/>
      <c r="M48" s="739"/>
      <c r="N48" s="740"/>
      <c r="O48" s="298"/>
      <c r="P48" s="298"/>
      <c r="Q48" s="98"/>
      <c r="R48" s="34"/>
      <c r="S48" s="34"/>
      <c r="T48" s="34"/>
      <c r="U48" s="34"/>
      <c r="V48" s="87"/>
      <c r="W48" s="34"/>
      <c r="X48" s="795"/>
      <c r="Y48" s="242"/>
      <c r="Z48" s="242"/>
      <c r="AA48" s="795"/>
      <c r="AB48" s="97"/>
      <c r="AC48" s="97"/>
      <c r="AD48" s="814"/>
      <c r="AE48" s="97"/>
      <c r="AF48" s="2"/>
      <c r="AG48" s="795"/>
      <c r="AH48" s="2"/>
      <c r="AI48" s="2"/>
      <c r="AJ48" s="2"/>
      <c r="AK48" s="112"/>
      <c r="AR48" s="41"/>
      <c r="BB48" s="2"/>
      <c r="BC48" s="2"/>
      <c r="BE48" s="618"/>
      <c r="BF48" s="618"/>
      <c r="BG48" s="618"/>
      <c r="BH48" s="618"/>
      <c r="BI48" s="618"/>
      <c r="BJ48" s="618"/>
      <c r="BK48" s="659"/>
      <c r="BL48" s="659"/>
      <c r="BM48" s="659"/>
      <c r="BN48" s="659"/>
      <c r="BO48" s="659"/>
      <c r="BP48" s="618"/>
      <c r="BQ48" s="618"/>
      <c r="BR48" s="618"/>
      <c r="BS48" s="618"/>
      <c r="BT48" s="618"/>
      <c r="BU48" s="618"/>
      <c r="BV48" s="618"/>
      <c r="BW48" s="618"/>
      <c r="BX48" s="618"/>
      <c r="BY48" s="618"/>
      <c r="BZ48" s="618"/>
      <c r="CA48" s="618"/>
      <c r="CB48" s="618"/>
      <c r="CC48" s="618"/>
      <c r="CD48" s="618"/>
      <c r="CE48" s="618"/>
      <c r="CF48" s="618"/>
      <c r="CG48" s="618"/>
    </row>
    <row r="49" spans="1:160" s="3" customFormat="1" ht="15" customHeight="1">
      <c r="A49" s="95"/>
      <c r="D49" s="619" t="s">
        <v>47</v>
      </c>
      <c r="E49" s="621" t="s">
        <v>48</v>
      </c>
      <c r="H49" s="20"/>
      <c r="L49" s="296"/>
      <c r="M49" s="19"/>
      <c r="N49" s="2"/>
      <c r="O49" s="2"/>
      <c r="P49" s="2"/>
      <c r="Q49" s="2"/>
      <c r="R49" s="34"/>
      <c r="S49" s="2"/>
      <c r="T49" s="2"/>
      <c r="U49" s="2"/>
      <c r="V49" s="87"/>
      <c r="W49" s="2"/>
      <c r="X49" s="2"/>
      <c r="Y49" s="2"/>
      <c r="Z49" s="2"/>
      <c r="AA49" s="2"/>
      <c r="AB49" s="2"/>
      <c r="AC49" s="2"/>
      <c r="AD49" s="2"/>
      <c r="AE49" s="2"/>
      <c r="AF49" s="2"/>
      <c r="AG49" s="2"/>
      <c r="AH49" s="2"/>
      <c r="AI49" s="2"/>
      <c r="AJ49" s="2"/>
      <c r="AK49" s="112"/>
      <c r="AR49" s="41"/>
      <c r="AS49" s="299"/>
      <c r="AT49" s="299"/>
      <c r="AU49" s="296"/>
      <c r="AV49" s="296"/>
      <c r="AW49" s="296"/>
      <c r="AX49" s="296"/>
      <c r="BB49" s="2"/>
      <c r="BC49" s="2"/>
      <c r="BE49" s="618"/>
      <c r="BF49" s="618"/>
      <c r="BG49" s="618"/>
      <c r="BH49" s="618"/>
      <c r="BI49" s="618"/>
      <c r="BJ49" s="618"/>
      <c r="BK49" s="659"/>
      <c r="BL49" s="659"/>
      <c r="BM49" s="659"/>
      <c r="BN49" s="659"/>
      <c r="BO49" s="659"/>
      <c r="BP49" s="618"/>
      <c r="BQ49" s="618"/>
      <c r="BR49" s="618"/>
      <c r="BS49" s="618"/>
      <c r="BT49" s="618"/>
      <c r="BU49" s="618"/>
      <c r="BV49" s="618"/>
      <c r="BW49" s="618"/>
      <c r="BX49" s="618"/>
      <c r="BY49" s="618"/>
      <c r="BZ49" s="618"/>
      <c r="CA49" s="618"/>
      <c r="CB49" s="618"/>
      <c r="CC49" s="618"/>
      <c r="CD49" s="618"/>
      <c r="CE49" s="618"/>
      <c r="CF49" s="618"/>
      <c r="CG49" s="618"/>
    </row>
    <row r="50" spans="1:160" s="3" customFormat="1" ht="15" customHeight="1">
      <c r="A50" s="95"/>
      <c r="D50" s="620"/>
      <c r="E50" s="622"/>
      <c r="H50" s="20"/>
      <c r="I50" s="2"/>
      <c r="J50" s="2"/>
      <c r="K50" s="2"/>
      <c r="L50" s="296"/>
      <c r="M50" s="19"/>
      <c r="N50" s="2"/>
      <c r="O50" s="2"/>
      <c r="P50" s="2"/>
      <c r="Q50" s="2"/>
      <c r="R50" s="2"/>
      <c r="S50" s="2"/>
      <c r="T50" s="2"/>
      <c r="U50" s="2"/>
      <c r="V50" s="87"/>
      <c r="W50" s="2"/>
      <c r="X50" s="2"/>
      <c r="Y50" s="2"/>
      <c r="Z50" s="2"/>
      <c r="AA50" s="2"/>
      <c r="AB50" s="2"/>
      <c r="AC50" s="2"/>
      <c r="AD50" s="2"/>
      <c r="AJ50" s="2"/>
      <c r="AK50" s="112"/>
      <c r="AR50" s="41"/>
      <c r="AS50" s="299"/>
      <c r="AT50" s="299"/>
      <c r="AU50" s="296"/>
      <c r="AV50" s="296"/>
      <c r="AW50" s="296"/>
      <c r="AX50" s="296"/>
      <c r="BB50" s="2"/>
      <c r="BC50" s="2"/>
      <c r="BE50" s="618"/>
      <c r="BF50" s="618"/>
      <c r="BG50" s="618"/>
      <c r="BH50" s="618"/>
      <c r="BI50" s="618"/>
      <c r="BJ50" s="618"/>
      <c r="BK50" s="659"/>
      <c r="BL50" s="659"/>
      <c r="BM50" s="659"/>
      <c r="BN50" s="659"/>
      <c r="BO50" s="659"/>
      <c r="BP50" s="618"/>
      <c r="BQ50" s="618"/>
      <c r="BR50" s="618"/>
      <c r="BS50" s="618"/>
      <c r="BT50" s="618"/>
      <c r="BU50" s="618"/>
      <c r="BV50" s="618"/>
      <c r="BW50" s="618"/>
      <c r="BX50" s="618"/>
      <c r="BY50" s="618"/>
      <c r="BZ50" s="618"/>
      <c r="CA50" s="618"/>
      <c r="CB50" s="618"/>
      <c r="CC50" s="618"/>
      <c r="CD50" s="618"/>
      <c r="CE50" s="618"/>
      <c r="CF50" s="618"/>
      <c r="CG50" s="618"/>
    </row>
    <row r="51" spans="1:160" s="3" customFormat="1" ht="15" customHeight="1">
      <c r="A51" s="95"/>
      <c r="D51" s="620"/>
      <c r="E51" s="622"/>
      <c r="G51" s="2"/>
      <c r="H51" s="20"/>
      <c r="I51" s="2"/>
      <c r="J51" s="2"/>
      <c r="K51" s="2"/>
      <c r="L51" s="296"/>
      <c r="M51" s="19"/>
      <c r="N51" s="2"/>
      <c r="O51" s="2"/>
      <c r="P51" s="2"/>
      <c r="Q51" s="2"/>
      <c r="R51" s="2"/>
      <c r="S51" s="2"/>
      <c r="T51" s="2"/>
      <c r="U51" s="2"/>
      <c r="V51" s="2"/>
      <c r="W51" s="2"/>
      <c r="X51" s="2"/>
      <c r="Y51" s="2"/>
      <c r="Z51" s="20"/>
      <c r="AA51" s="20"/>
      <c r="AJ51" s="2"/>
      <c r="AK51" s="112"/>
      <c r="AX51" s="49"/>
      <c r="BC51" s="2"/>
      <c r="BD51" s="2"/>
      <c r="BE51" s="618" t="str">
        <f>AS66</f>
        <v/>
      </c>
      <c r="BF51" s="618"/>
      <c r="BG51" s="618">
        <f t="shared" ref="BG51" si="5">IF(BE51="✔",1,0)</f>
        <v>0</v>
      </c>
      <c r="BH51" s="618"/>
      <c r="BI51" s="618" t="s">
        <v>72</v>
      </c>
      <c r="BJ51" s="618"/>
      <c r="BK51" s="659" t="str">
        <f>AV66</f>
        <v>停止</v>
      </c>
      <c r="BL51" s="659"/>
      <c r="BM51" s="659"/>
      <c r="BN51" s="659"/>
      <c r="BO51" s="659"/>
      <c r="BP51" s="618"/>
      <c r="BQ51" s="618"/>
      <c r="BR51" s="618"/>
      <c r="BS51" s="618"/>
      <c r="BT51" s="618"/>
      <c r="BU51" s="618"/>
      <c r="BV51" s="618"/>
      <c r="BW51" s="618"/>
      <c r="BX51" s="618"/>
      <c r="BY51" s="618"/>
      <c r="BZ51" s="618"/>
      <c r="CA51" s="618"/>
      <c r="CB51" s="618"/>
      <c r="CC51" s="618"/>
      <c r="CD51" s="618"/>
      <c r="CE51" s="618"/>
      <c r="CF51" s="618"/>
      <c r="CG51" s="618"/>
      <c r="CH51" s="2"/>
      <c r="CI51" s="2"/>
      <c r="CJ51" s="2"/>
      <c r="CK51" s="2"/>
      <c r="CL51" s="2"/>
      <c r="CM51" s="2"/>
      <c r="CN51" s="2"/>
      <c r="CO51" s="2"/>
      <c r="CP51" s="2"/>
      <c r="CQ51" s="2"/>
      <c r="CR51" s="2"/>
      <c r="CS51" s="2"/>
      <c r="CT51" s="2"/>
      <c r="CU51" s="2"/>
      <c r="CV51" s="2"/>
      <c r="CW51" s="2"/>
      <c r="CX51" s="2"/>
      <c r="CY51" s="2"/>
      <c r="CZ51" s="2"/>
      <c r="DA51" s="2"/>
      <c r="DB51" s="2"/>
      <c r="DC51" s="2"/>
    </row>
    <row r="52" spans="1:160" s="3" customFormat="1" ht="15" customHeight="1" thickBot="1">
      <c r="A52" s="95"/>
      <c r="B52" s="286"/>
      <c r="C52" s="287" t="s">
        <v>213</v>
      </c>
      <c r="D52" s="288"/>
      <c r="E52" s="288"/>
      <c r="F52" s="288"/>
      <c r="G52" s="288"/>
      <c r="H52" s="288"/>
      <c r="I52" s="288"/>
      <c r="J52" s="288"/>
      <c r="K52" s="288"/>
      <c r="L52" s="288"/>
      <c r="M52" s="288"/>
      <c r="N52" s="289"/>
      <c r="O52" s="2"/>
      <c r="R52" s="290"/>
      <c r="S52" s="291" t="s">
        <v>187</v>
      </c>
      <c r="T52" s="292"/>
      <c r="U52" s="292"/>
      <c r="V52" s="292"/>
      <c r="W52" s="292"/>
      <c r="X52" s="292"/>
      <c r="Y52" s="292"/>
      <c r="Z52" s="292"/>
      <c r="AA52" s="293"/>
      <c r="AB52" s="47"/>
      <c r="AE52" s="290"/>
      <c r="AF52" s="291" t="s">
        <v>188</v>
      </c>
      <c r="AG52" s="292"/>
      <c r="AH52" s="292"/>
      <c r="AI52" s="292"/>
      <c r="AJ52" s="292"/>
      <c r="AK52" s="292"/>
      <c r="AL52" s="292"/>
      <c r="AM52" s="292"/>
      <c r="AN52" s="292"/>
      <c r="AO52" s="293"/>
      <c r="AV52" s="639" t="s">
        <v>165</v>
      </c>
      <c r="AW52" s="639"/>
      <c r="AX52" s="639"/>
      <c r="AY52" s="639"/>
      <c r="BC52" s="2"/>
      <c r="BD52" s="2"/>
      <c r="BE52" s="618"/>
      <c r="BF52" s="618"/>
      <c r="BG52" s="618"/>
      <c r="BH52" s="618"/>
      <c r="BI52" s="618"/>
      <c r="BJ52" s="618"/>
      <c r="BK52" s="659"/>
      <c r="BL52" s="659"/>
      <c r="BM52" s="659"/>
      <c r="BN52" s="659"/>
      <c r="BO52" s="659"/>
      <c r="BP52" s="618"/>
      <c r="BQ52" s="618"/>
      <c r="BR52" s="618"/>
      <c r="BS52" s="618"/>
      <c r="BT52" s="618"/>
      <c r="BU52" s="618"/>
      <c r="BV52" s="618"/>
      <c r="BW52" s="618"/>
      <c r="BX52" s="618"/>
      <c r="BY52" s="618"/>
      <c r="BZ52" s="618"/>
      <c r="CA52" s="618"/>
      <c r="CB52" s="618"/>
      <c r="CC52" s="618"/>
      <c r="CD52" s="618"/>
      <c r="CE52" s="618"/>
      <c r="CF52" s="618"/>
      <c r="CG52" s="618"/>
      <c r="CH52" s="2"/>
      <c r="CI52" s="2"/>
      <c r="CJ52" s="2"/>
      <c r="CK52" s="2"/>
      <c r="CL52" s="2"/>
      <c r="CM52" s="2"/>
      <c r="CN52" s="2"/>
      <c r="CO52" s="2"/>
      <c r="CP52" s="2"/>
      <c r="CQ52" s="2"/>
      <c r="CR52" s="2"/>
      <c r="CS52" s="2"/>
      <c r="CT52" s="2"/>
      <c r="CU52" s="2"/>
      <c r="CV52" s="2"/>
      <c r="CW52" s="2"/>
      <c r="CX52" s="2"/>
      <c r="CY52" s="2"/>
      <c r="CZ52" s="2"/>
      <c r="DA52" s="2"/>
      <c r="DB52" s="2"/>
      <c r="DC52" s="2"/>
    </row>
    <row r="53" spans="1:160" s="3" customFormat="1" ht="15" customHeight="1" thickBot="1">
      <c r="A53" s="715">
        <f>IF(B53="✔",1,0)</f>
        <v>0</v>
      </c>
      <c r="B53" s="716"/>
      <c r="C53" s="718" t="s">
        <v>54</v>
      </c>
      <c r="D53" s="718"/>
      <c r="E53" s="720" t="s">
        <v>223</v>
      </c>
      <c r="F53" s="720"/>
      <c r="G53" s="720"/>
      <c r="H53" s="720"/>
      <c r="I53" s="720"/>
      <c r="J53" s="720"/>
      <c r="K53" s="720"/>
      <c r="L53" s="720"/>
      <c r="M53" s="720"/>
      <c r="N53" s="749" t="s">
        <v>183</v>
      </c>
      <c r="O53" s="59" t="s">
        <v>48</v>
      </c>
      <c r="P53" s="59"/>
      <c r="Q53" s="59"/>
      <c r="R53" s="752"/>
      <c r="S53" s="781" t="s">
        <v>173</v>
      </c>
      <c r="T53" s="781"/>
      <c r="U53" s="781"/>
      <c r="V53" s="781"/>
      <c r="W53" s="781"/>
      <c r="X53" s="781"/>
      <c r="Y53" s="781"/>
      <c r="Z53" s="781"/>
      <c r="AA53" s="781"/>
      <c r="AB53" s="60" t="s">
        <v>48</v>
      </c>
      <c r="AC53" s="60"/>
      <c r="AD53" s="60"/>
      <c r="AE53" s="764" t="str">
        <f>IF(OR(AND(Y62="○",I11="警告"),AND(I11="警告",B20="✔",B29="✔",B47="✔",OR(B53="✔",B61="✔"),R53="✔")),"✔","")</f>
        <v/>
      </c>
      <c r="AF53" s="765"/>
      <c r="AG53" s="762" t="s">
        <v>42</v>
      </c>
      <c r="AH53" s="691" t="s">
        <v>198</v>
      </c>
      <c r="AI53" s="691"/>
      <c r="AJ53" s="691"/>
      <c r="AK53" s="691"/>
      <c r="AL53" s="691"/>
      <c r="AM53" s="691"/>
      <c r="AN53" s="691"/>
      <c r="AO53" s="763"/>
      <c r="AP53" s="836" t="s">
        <v>163</v>
      </c>
      <c r="AQ53" s="837"/>
      <c r="AR53" s="838"/>
      <c r="AS53" s="623" t="str">
        <f>IF(OR(AE53="✔",AE56="✔"),"✔","")</f>
        <v/>
      </c>
      <c r="AT53" s="624"/>
      <c r="AU53" s="629" t="s">
        <v>43</v>
      </c>
      <c r="AV53" s="630" t="s">
        <v>39</v>
      </c>
      <c r="AW53" s="631"/>
      <c r="AX53" s="631"/>
      <c r="AY53" s="632"/>
      <c r="BC53" s="2"/>
      <c r="BD53" s="2"/>
      <c r="BE53" s="618"/>
      <c r="BF53" s="618"/>
      <c r="BG53" s="618"/>
      <c r="BH53" s="618"/>
      <c r="BI53" s="618"/>
      <c r="BJ53" s="618"/>
      <c r="BK53" s="659"/>
      <c r="BL53" s="659"/>
      <c r="BM53" s="659"/>
      <c r="BN53" s="659"/>
      <c r="BO53" s="659"/>
      <c r="BP53" s="618"/>
      <c r="BQ53" s="618"/>
      <c r="BR53" s="618"/>
      <c r="BS53" s="618"/>
      <c r="BT53" s="618"/>
      <c r="BU53" s="618"/>
      <c r="BV53" s="618"/>
      <c r="BW53" s="618"/>
      <c r="BX53" s="618"/>
      <c r="BY53" s="618"/>
      <c r="BZ53" s="618"/>
      <c r="CA53" s="618"/>
      <c r="CB53" s="618"/>
      <c r="CC53" s="618"/>
      <c r="CD53" s="618"/>
      <c r="CE53" s="618"/>
      <c r="CF53" s="618"/>
      <c r="CG53" s="618"/>
      <c r="CH53" s="2"/>
      <c r="CI53" s="2"/>
      <c r="CJ53" s="2"/>
      <c r="CK53" s="2"/>
      <c r="CL53" s="2"/>
      <c r="CM53" s="2"/>
      <c r="CN53" s="2"/>
      <c r="CO53" s="2"/>
      <c r="CP53" s="2"/>
      <c r="CQ53" s="2"/>
      <c r="CR53" s="2"/>
      <c r="CS53" s="2"/>
      <c r="CT53" s="2"/>
      <c r="CU53" s="2"/>
      <c r="CV53" s="2"/>
      <c r="CW53" s="2"/>
      <c r="CX53" s="2"/>
      <c r="CY53" s="2"/>
      <c r="CZ53" s="2"/>
      <c r="DA53" s="2"/>
      <c r="DB53" s="2"/>
      <c r="DC53" s="2"/>
    </row>
    <row r="54" spans="1:160" s="3" customFormat="1" ht="15" customHeight="1" thickTop="1" thickBot="1">
      <c r="A54" s="715"/>
      <c r="B54" s="717"/>
      <c r="C54" s="719"/>
      <c r="D54" s="719"/>
      <c r="E54" s="721"/>
      <c r="F54" s="721"/>
      <c r="G54" s="721"/>
      <c r="H54" s="721"/>
      <c r="I54" s="721"/>
      <c r="J54" s="721"/>
      <c r="K54" s="721"/>
      <c r="L54" s="721"/>
      <c r="M54" s="721"/>
      <c r="N54" s="750"/>
      <c r="O54" s="61" t="s">
        <v>60</v>
      </c>
      <c r="P54" s="61"/>
      <c r="Q54" s="62"/>
      <c r="R54" s="753"/>
      <c r="S54" s="841"/>
      <c r="T54" s="841"/>
      <c r="U54" s="841"/>
      <c r="V54" s="841"/>
      <c r="W54" s="841"/>
      <c r="X54" s="841"/>
      <c r="Y54" s="841"/>
      <c r="Z54" s="841"/>
      <c r="AA54" s="841"/>
      <c r="AB54" s="847" t="s">
        <v>204</v>
      </c>
      <c r="AC54" s="845"/>
      <c r="AD54" s="846"/>
      <c r="AE54" s="754"/>
      <c r="AF54" s="755"/>
      <c r="AG54" s="704"/>
      <c r="AH54" s="694"/>
      <c r="AI54" s="694"/>
      <c r="AJ54" s="694"/>
      <c r="AK54" s="694"/>
      <c r="AL54" s="694"/>
      <c r="AM54" s="694"/>
      <c r="AN54" s="694"/>
      <c r="AO54" s="759"/>
      <c r="AP54" s="839" t="s">
        <v>60</v>
      </c>
      <c r="AQ54" s="840"/>
      <c r="AR54" s="813"/>
      <c r="AS54" s="625"/>
      <c r="AT54" s="626"/>
      <c r="AU54" s="629"/>
      <c r="AV54" s="633"/>
      <c r="AW54" s="634"/>
      <c r="AX54" s="634"/>
      <c r="AY54" s="635"/>
      <c r="BC54" s="2"/>
      <c r="BD54" s="2"/>
      <c r="BE54" s="618"/>
      <c r="BF54" s="618"/>
      <c r="BG54" s="618"/>
      <c r="BH54" s="618"/>
      <c r="BI54" s="618"/>
      <c r="BJ54" s="618"/>
      <c r="BK54" s="659"/>
      <c r="BL54" s="659"/>
      <c r="BM54" s="659"/>
      <c r="BN54" s="659"/>
      <c r="BO54" s="659"/>
      <c r="BP54" s="618"/>
      <c r="BQ54" s="618"/>
      <c r="BR54" s="618"/>
      <c r="BS54" s="618"/>
      <c r="BT54" s="618"/>
      <c r="BU54" s="618"/>
      <c r="BV54" s="618"/>
      <c r="BW54" s="618"/>
      <c r="BX54" s="618"/>
      <c r="BY54" s="618"/>
      <c r="BZ54" s="618"/>
      <c r="CA54" s="618"/>
      <c r="CB54" s="618"/>
      <c r="CC54" s="618"/>
      <c r="CD54" s="618"/>
      <c r="CE54" s="618"/>
      <c r="CF54" s="618"/>
      <c r="CG54" s="618"/>
      <c r="CH54" s="2"/>
      <c r="CI54" s="2"/>
      <c r="CJ54" s="2"/>
      <c r="CK54" s="2"/>
      <c r="CL54" s="2"/>
      <c r="CM54" s="2"/>
      <c r="CN54" s="2"/>
      <c r="CO54" s="2"/>
      <c r="CP54" s="2"/>
      <c r="CQ54" s="2"/>
      <c r="CR54" s="2"/>
      <c r="CS54" s="2"/>
      <c r="CT54" s="2"/>
      <c r="CU54" s="2"/>
      <c r="CV54" s="2"/>
      <c r="CW54" s="2"/>
      <c r="CX54" s="2"/>
      <c r="CY54" s="2"/>
      <c r="CZ54" s="2"/>
      <c r="DA54" s="2"/>
      <c r="DB54" s="2"/>
      <c r="DC54" s="2"/>
    </row>
    <row r="55" spans="1:160" s="3" customFormat="1" ht="15" customHeight="1">
      <c r="A55" s="715"/>
      <c r="B55" s="717"/>
      <c r="C55" s="719"/>
      <c r="D55" s="719"/>
      <c r="E55" s="721"/>
      <c r="F55" s="721"/>
      <c r="G55" s="721"/>
      <c r="H55" s="721"/>
      <c r="I55" s="721"/>
      <c r="J55" s="721"/>
      <c r="K55" s="721"/>
      <c r="L55" s="721"/>
      <c r="M55" s="721"/>
      <c r="N55" s="750"/>
      <c r="P55" s="783" t="str">
        <f>IF(R53="✔","無効","有効")</f>
        <v>有効</v>
      </c>
      <c r="Q55" s="715">
        <f>IF(AND(B57="✔",R55="✔"),1,0)</f>
        <v>0</v>
      </c>
      <c r="R55" s="830"/>
      <c r="S55" s="686" t="s">
        <v>36</v>
      </c>
      <c r="T55" s="686"/>
      <c r="U55" s="687"/>
      <c r="V55" s="741" t="s">
        <v>58</v>
      </c>
      <c r="W55" s="742"/>
      <c r="X55" s="742"/>
      <c r="Y55" s="742"/>
      <c r="Z55" s="743"/>
      <c r="AA55" s="746" t="s">
        <v>61</v>
      </c>
      <c r="AB55" s="843" t="s">
        <v>202</v>
      </c>
      <c r="AC55" s="640"/>
      <c r="AD55" s="641"/>
      <c r="AE55" s="754"/>
      <c r="AF55" s="755"/>
      <c r="AG55" s="704"/>
      <c r="AH55" s="694"/>
      <c r="AI55" s="694"/>
      <c r="AJ55" s="694"/>
      <c r="AK55" s="694"/>
      <c r="AL55" s="694"/>
      <c r="AM55" s="694"/>
      <c r="AN55" s="694"/>
      <c r="AO55" s="759"/>
      <c r="AP55" s="272">
        <f>IF(AE53="✔",1,0)</f>
        <v>0</v>
      </c>
      <c r="AQ55" s="26"/>
      <c r="AS55" s="625"/>
      <c r="AT55" s="626"/>
      <c r="AU55" s="629"/>
      <c r="AV55" s="633"/>
      <c r="AW55" s="634"/>
      <c r="AX55" s="634"/>
      <c r="AY55" s="635"/>
      <c r="BB55" s="20"/>
      <c r="BC55" s="20"/>
      <c r="BD55" s="2"/>
      <c r="BE55" s="618"/>
      <c r="BF55" s="618"/>
      <c r="BG55" s="618"/>
      <c r="BH55" s="618"/>
      <c r="BI55" s="618"/>
      <c r="BJ55" s="618"/>
      <c r="BK55" s="659"/>
      <c r="BL55" s="659"/>
      <c r="BM55" s="659"/>
      <c r="BN55" s="659"/>
      <c r="BO55" s="659"/>
      <c r="BP55" s="618"/>
      <c r="BQ55" s="618"/>
      <c r="BR55" s="618"/>
      <c r="BS55" s="618"/>
      <c r="BT55" s="618"/>
      <c r="BU55" s="618"/>
      <c r="BV55" s="618"/>
      <c r="BW55" s="618"/>
      <c r="BX55" s="618"/>
      <c r="BY55" s="618"/>
      <c r="BZ55" s="618"/>
      <c r="CA55" s="618"/>
      <c r="CB55" s="618"/>
      <c r="CC55" s="618"/>
      <c r="CD55" s="618"/>
      <c r="CE55" s="618"/>
      <c r="CF55" s="618"/>
      <c r="CG55" s="618"/>
      <c r="CH55" s="20"/>
      <c r="CI55" s="20"/>
      <c r="CJ55" s="20"/>
      <c r="CK55" s="20"/>
      <c r="CL55" s="20"/>
      <c r="CM55" s="20"/>
      <c r="CN55" s="20"/>
      <c r="CO55" s="20"/>
      <c r="CP55" s="508"/>
      <c r="CQ55" s="766"/>
      <c r="CR55" s="766"/>
      <c r="CS55" s="508"/>
      <c r="CT55" s="508"/>
      <c r="CU55" s="508"/>
      <c r="CV55" s="643"/>
      <c r="CW55" s="643"/>
      <c r="CX55" s="643"/>
      <c r="CY55" s="643"/>
      <c r="CZ55" s="643"/>
      <c r="DA55" s="643"/>
      <c r="DB55" s="643"/>
      <c r="DC55" s="643"/>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row>
    <row r="56" spans="1:160" s="3" customFormat="1" ht="15" customHeight="1" thickBot="1">
      <c r="A56" s="715"/>
      <c r="B56" s="717"/>
      <c r="C56" s="719"/>
      <c r="D56" s="719"/>
      <c r="E56" s="721"/>
      <c r="F56" s="721"/>
      <c r="G56" s="721"/>
      <c r="H56" s="721"/>
      <c r="I56" s="721"/>
      <c r="J56" s="721"/>
      <c r="K56" s="721"/>
      <c r="L56" s="721"/>
      <c r="M56" s="721"/>
      <c r="N56" s="750"/>
      <c r="P56" s="783"/>
      <c r="Q56" s="715"/>
      <c r="R56" s="796"/>
      <c r="S56" s="618"/>
      <c r="T56" s="618"/>
      <c r="U56" s="655"/>
      <c r="V56" s="744"/>
      <c r="W56" s="678"/>
      <c r="X56" s="678"/>
      <c r="Y56" s="678"/>
      <c r="Z56" s="679"/>
      <c r="AA56" s="747"/>
      <c r="AB56" s="844" t="s">
        <v>203</v>
      </c>
      <c r="AC56" s="845"/>
      <c r="AD56" s="846"/>
      <c r="AE56" s="754" t="str">
        <f>IF(OR(AND(I11="停止",Y62="○"),AND(I11="停止",B20="✔",B29="✔",B47="✔",A65&gt;0,R53="✔")),"✔","")</f>
        <v/>
      </c>
      <c r="AF56" s="755"/>
      <c r="AG56" s="704" t="s">
        <v>42</v>
      </c>
      <c r="AH56" s="694" t="s">
        <v>199</v>
      </c>
      <c r="AI56" s="694"/>
      <c r="AJ56" s="694"/>
      <c r="AK56" s="694"/>
      <c r="AL56" s="694"/>
      <c r="AM56" s="694"/>
      <c r="AN56" s="694"/>
      <c r="AO56" s="759"/>
      <c r="AP56" s="715">
        <f>IF(AE56="✔",1,0)</f>
        <v>0</v>
      </c>
      <c r="AQ56" s="26"/>
      <c r="AS56" s="627"/>
      <c r="AT56" s="628"/>
      <c r="AU56" s="629"/>
      <c r="AV56" s="636"/>
      <c r="AW56" s="637"/>
      <c r="AX56" s="637"/>
      <c r="AY56" s="638"/>
      <c r="BB56" s="20"/>
      <c r="BC56" s="20"/>
      <c r="BD56" s="2"/>
      <c r="BE56" s="618" t="str">
        <f>AS70</f>
        <v/>
      </c>
      <c r="BF56" s="618"/>
      <c r="BG56" s="618">
        <f>IF(BE56="✔",1,0)</f>
        <v>0</v>
      </c>
      <c r="BH56" s="618"/>
      <c r="BI56" s="618" t="s">
        <v>73</v>
      </c>
      <c r="BJ56" s="618"/>
      <c r="BK56" s="659" t="str">
        <f>AV70</f>
        <v>警告</v>
      </c>
      <c r="BL56" s="659"/>
      <c r="BM56" s="659"/>
      <c r="BN56" s="659"/>
      <c r="BO56" s="659"/>
      <c r="BP56" s="618"/>
      <c r="BQ56" s="618"/>
      <c r="BR56" s="618"/>
      <c r="BS56" s="618"/>
      <c r="BT56" s="618"/>
      <c r="BU56" s="618"/>
      <c r="BV56" s="618"/>
      <c r="BW56" s="618"/>
      <c r="BX56" s="618"/>
      <c r="BY56" s="618"/>
      <c r="BZ56" s="618"/>
      <c r="CA56" s="618"/>
      <c r="CB56" s="618"/>
      <c r="CC56" s="618"/>
      <c r="CD56" s="618"/>
      <c r="CE56" s="618"/>
      <c r="CF56" s="618"/>
      <c r="CG56" s="618"/>
      <c r="CH56" s="20"/>
      <c r="CI56" s="20"/>
      <c r="CJ56" s="20"/>
      <c r="CK56" s="20"/>
      <c r="CL56" s="20"/>
      <c r="CM56" s="20"/>
      <c r="CN56" s="20"/>
      <c r="CO56" s="20"/>
      <c r="CP56" s="508"/>
      <c r="CQ56" s="766"/>
      <c r="CR56" s="766"/>
      <c r="CS56" s="508"/>
      <c r="CT56" s="508"/>
      <c r="CU56" s="508"/>
      <c r="CV56" s="643"/>
      <c r="CW56" s="643"/>
      <c r="CX56" s="643"/>
      <c r="CY56" s="643"/>
      <c r="CZ56" s="643"/>
      <c r="DA56" s="643"/>
      <c r="DB56" s="643"/>
      <c r="DC56" s="643"/>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row>
    <row r="57" spans="1:160" s="3" customFormat="1" ht="15" customHeight="1">
      <c r="A57" s="715">
        <f t="shared" ref="A57" si="6">IF(B57="✔",1,0)</f>
        <v>0</v>
      </c>
      <c r="B57" s="717"/>
      <c r="C57" s="719" t="s">
        <v>55</v>
      </c>
      <c r="D57" s="730"/>
      <c r="E57" s="721" t="s">
        <v>219</v>
      </c>
      <c r="F57" s="721"/>
      <c r="G57" s="721"/>
      <c r="H57" s="721"/>
      <c r="I57" s="721"/>
      <c r="J57" s="721"/>
      <c r="K57" s="721"/>
      <c r="L57" s="721"/>
      <c r="M57" s="721"/>
      <c r="N57" s="750"/>
      <c r="P57" s="783"/>
      <c r="Q57" s="715"/>
      <c r="R57" s="796"/>
      <c r="S57" s="618"/>
      <c r="T57" s="618"/>
      <c r="U57" s="655"/>
      <c r="V57" s="745"/>
      <c r="W57" s="681"/>
      <c r="X57" s="681"/>
      <c r="Y57" s="681"/>
      <c r="Z57" s="682"/>
      <c r="AA57" s="747"/>
      <c r="AB57" s="268"/>
      <c r="AE57" s="754"/>
      <c r="AF57" s="755"/>
      <c r="AG57" s="704"/>
      <c r="AH57" s="694"/>
      <c r="AI57" s="694"/>
      <c r="AJ57" s="694"/>
      <c r="AK57" s="694"/>
      <c r="AL57" s="694"/>
      <c r="AM57" s="694"/>
      <c r="AN57" s="694"/>
      <c r="AO57" s="759"/>
      <c r="AP57" s="715"/>
      <c r="AQ57" s="26"/>
      <c r="AS57" s="34"/>
      <c r="AT57" s="34"/>
      <c r="AU57" s="20"/>
      <c r="AV57" s="20"/>
      <c r="AW57" s="20"/>
      <c r="AX57" s="20"/>
      <c r="BB57" s="20"/>
      <c r="BC57" s="20"/>
      <c r="BD57" s="20"/>
      <c r="BE57" s="618"/>
      <c r="BF57" s="618"/>
      <c r="BG57" s="618"/>
      <c r="BH57" s="618"/>
      <c r="BI57" s="618"/>
      <c r="BJ57" s="618"/>
      <c r="BK57" s="659"/>
      <c r="BL57" s="659"/>
      <c r="BM57" s="659"/>
      <c r="BN57" s="659"/>
      <c r="BO57" s="659"/>
      <c r="BP57" s="618"/>
      <c r="BQ57" s="618"/>
      <c r="BR57" s="618"/>
      <c r="BS57" s="618"/>
      <c r="BT57" s="618"/>
      <c r="BU57" s="618"/>
      <c r="BV57" s="618"/>
      <c r="BW57" s="618"/>
      <c r="BX57" s="618"/>
      <c r="BY57" s="618"/>
      <c r="BZ57" s="618"/>
      <c r="CA57" s="618"/>
      <c r="CB57" s="618"/>
      <c r="CC57" s="618"/>
      <c r="CD57" s="618"/>
      <c r="CE57" s="618"/>
      <c r="CF57" s="618"/>
      <c r="CG57" s="618"/>
      <c r="CH57" s="20"/>
      <c r="CI57" s="20"/>
      <c r="CJ57" s="20"/>
      <c r="CK57" s="20"/>
      <c r="CL57" s="20"/>
      <c r="CM57" s="20"/>
      <c r="CN57" s="20"/>
      <c r="CO57" s="20"/>
      <c r="CP57" s="508"/>
      <c r="CQ57" s="766"/>
      <c r="CR57" s="766"/>
      <c r="CS57" s="508"/>
      <c r="CT57" s="508"/>
      <c r="CU57" s="508"/>
      <c r="CV57" s="643"/>
      <c r="CW57" s="643"/>
      <c r="CX57" s="643"/>
      <c r="CY57" s="643"/>
      <c r="CZ57" s="643"/>
      <c r="DA57" s="643"/>
      <c r="DB57" s="643"/>
      <c r="DC57" s="643"/>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row>
    <row r="58" spans="1:160" s="3" customFormat="1" ht="15" customHeight="1" thickBot="1">
      <c r="A58" s="715"/>
      <c r="B58" s="717"/>
      <c r="C58" s="730"/>
      <c r="D58" s="730"/>
      <c r="E58" s="721"/>
      <c r="F58" s="721"/>
      <c r="G58" s="721"/>
      <c r="H58" s="721"/>
      <c r="I58" s="721"/>
      <c r="J58" s="721"/>
      <c r="K58" s="721"/>
      <c r="L58" s="721"/>
      <c r="M58" s="721"/>
      <c r="N58" s="750"/>
      <c r="P58" s="783" t="str">
        <f>IF(R53="✔","無効","有効")</f>
        <v>有効</v>
      </c>
      <c r="Q58" s="715">
        <f>IF(AND(B57="✔",R58="✔"),1,0)</f>
        <v>0</v>
      </c>
      <c r="R58" s="796"/>
      <c r="S58" s="618" t="s">
        <v>37</v>
      </c>
      <c r="T58" s="618"/>
      <c r="U58" s="655"/>
      <c r="V58" s="802" t="s">
        <v>59</v>
      </c>
      <c r="W58" s="803"/>
      <c r="X58" s="803"/>
      <c r="Y58" s="803"/>
      <c r="Z58" s="804"/>
      <c r="AA58" s="747"/>
      <c r="AB58" s="268"/>
      <c r="AE58" s="756"/>
      <c r="AF58" s="757"/>
      <c r="AG58" s="758"/>
      <c r="AH58" s="697"/>
      <c r="AI58" s="697"/>
      <c r="AJ58" s="697"/>
      <c r="AK58" s="697"/>
      <c r="AL58" s="697"/>
      <c r="AM58" s="697"/>
      <c r="AN58" s="697"/>
      <c r="AO58" s="760"/>
      <c r="AP58" s="715"/>
      <c r="AQ58" s="26"/>
      <c r="AS58" s="34"/>
      <c r="AT58" s="34"/>
      <c r="AU58" s="20"/>
      <c r="AV58" s="20"/>
      <c r="AW58" s="20"/>
      <c r="AX58" s="20"/>
      <c r="BC58" s="2"/>
      <c r="BD58" s="2"/>
      <c r="BE58" s="618"/>
      <c r="BF58" s="618"/>
      <c r="BG58" s="618"/>
      <c r="BH58" s="618"/>
      <c r="BI58" s="618"/>
      <c r="BJ58" s="618"/>
      <c r="BK58" s="659"/>
      <c r="BL58" s="659"/>
      <c r="BM58" s="659"/>
      <c r="BN58" s="659"/>
      <c r="BO58" s="659"/>
      <c r="BP58" s="618"/>
      <c r="BQ58" s="618"/>
      <c r="BR58" s="618"/>
      <c r="BS58" s="618"/>
      <c r="BT58" s="618"/>
      <c r="BU58" s="618"/>
      <c r="BV58" s="618"/>
      <c r="BW58" s="618"/>
      <c r="BX58" s="618"/>
      <c r="BY58" s="618"/>
      <c r="BZ58" s="618"/>
      <c r="CA58" s="618"/>
      <c r="CB58" s="618"/>
      <c r="CC58" s="618"/>
      <c r="CD58" s="618"/>
      <c r="CE58" s="618"/>
      <c r="CF58" s="618"/>
      <c r="CG58" s="618"/>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row>
    <row r="59" spans="1:160" s="3" customFormat="1" ht="15" customHeight="1">
      <c r="A59" s="715"/>
      <c r="B59" s="717"/>
      <c r="C59" s="730"/>
      <c r="D59" s="730"/>
      <c r="E59" s="721"/>
      <c r="F59" s="721"/>
      <c r="G59" s="721"/>
      <c r="H59" s="721"/>
      <c r="I59" s="721"/>
      <c r="J59" s="721"/>
      <c r="K59" s="721"/>
      <c r="L59" s="721"/>
      <c r="M59" s="721"/>
      <c r="N59" s="750"/>
      <c r="P59" s="783"/>
      <c r="Q59" s="715"/>
      <c r="R59" s="796"/>
      <c r="S59" s="618"/>
      <c r="T59" s="618"/>
      <c r="U59" s="655"/>
      <c r="V59" s="805"/>
      <c r="W59" s="806"/>
      <c r="X59" s="806"/>
      <c r="Y59" s="806"/>
      <c r="Z59" s="807"/>
      <c r="AA59" s="747"/>
      <c r="AB59" s="20"/>
      <c r="AC59" s="26"/>
      <c r="AD59" s="715">
        <f>AP55+AP56</f>
        <v>0</v>
      </c>
      <c r="AE59" s="765" t="str">
        <f>IF(AND(I11&lt;&gt;"",B20="✔",B29="✔",B47="✔",A65&gt;0,OR(R53="✔",Y62="○"),AE53&lt;&gt;"✔",AE56&lt;&gt;"✔"),"✔","")</f>
        <v/>
      </c>
      <c r="AF59" s="765"/>
      <c r="AG59" s="762" t="s">
        <v>43</v>
      </c>
      <c r="AH59" s="780" t="s">
        <v>45</v>
      </c>
      <c r="AI59" s="780"/>
      <c r="AJ59" s="780"/>
      <c r="AK59" s="780"/>
      <c r="AL59" s="780"/>
      <c r="AM59" s="780"/>
      <c r="AN59" s="780"/>
      <c r="AO59" s="780"/>
      <c r="AS59" s="34"/>
      <c r="AT59" s="34"/>
      <c r="AU59" s="20"/>
      <c r="AV59" s="20"/>
      <c r="AW59" s="20"/>
      <c r="AX59" s="20"/>
      <c r="BC59" s="2"/>
      <c r="BD59" s="2"/>
      <c r="BE59" s="618"/>
      <c r="BF59" s="618"/>
      <c r="BG59" s="618"/>
      <c r="BH59" s="618"/>
      <c r="BI59" s="618"/>
      <c r="BJ59" s="618"/>
      <c r="BK59" s="659"/>
      <c r="BL59" s="659"/>
      <c r="BM59" s="659"/>
      <c r="BN59" s="659"/>
      <c r="BO59" s="659"/>
      <c r="BP59" s="618"/>
      <c r="BQ59" s="618"/>
      <c r="BR59" s="618"/>
      <c r="BS59" s="618"/>
      <c r="BT59" s="618"/>
      <c r="BU59" s="618"/>
      <c r="BV59" s="618"/>
      <c r="BW59" s="618"/>
      <c r="BX59" s="618"/>
      <c r="BY59" s="618"/>
      <c r="BZ59" s="618"/>
      <c r="CA59" s="618"/>
      <c r="CB59" s="618"/>
      <c r="CC59" s="618"/>
      <c r="CD59" s="618"/>
      <c r="CE59" s="618"/>
      <c r="CF59" s="618"/>
      <c r="CG59" s="618"/>
      <c r="CH59" s="2"/>
      <c r="CI59" s="2"/>
      <c r="CJ59" s="2"/>
      <c r="CK59" s="2"/>
      <c r="CL59" s="2"/>
      <c r="CM59" s="2"/>
      <c r="CN59" s="2"/>
      <c r="CO59" s="2"/>
      <c r="CP59" s="2"/>
      <c r="CQ59" s="2"/>
      <c r="CR59" s="2"/>
      <c r="CS59" s="2"/>
      <c r="CT59" s="2"/>
      <c r="CU59" s="2"/>
      <c r="CV59" s="2"/>
      <c r="CW59" s="2"/>
      <c r="CX59" s="2"/>
      <c r="CY59" s="2"/>
      <c r="CZ59" s="2"/>
      <c r="DA59" s="2"/>
      <c r="DB59" s="2"/>
      <c r="DC59" s="2"/>
    </row>
    <row r="60" spans="1:160" s="48" customFormat="1" ht="15" customHeight="1" thickBot="1">
      <c r="A60" s="715"/>
      <c r="B60" s="717"/>
      <c r="C60" s="730"/>
      <c r="D60" s="730"/>
      <c r="E60" s="721"/>
      <c r="F60" s="721"/>
      <c r="G60" s="721"/>
      <c r="H60" s="721"/>
      <c r="I60" s="721"/>
      <c r="J60" s="721"/>
      <c r="K60" s="721"/>
      <c r="L60" s="721"/>
      <c r="M60" s="721"/>
      <c r="N60" s="750"/>
      <c r="P60" s="783"/>
      <c r="Q60" s="715"/>
      <c r="R60" s="797"/>
      <c r="S60" s="688"/>
      <c r="T60" s="688"/>
      <c r="U60" s="689"/>
      <c r="V60" s="808"/>
      <c r="W60" s="809"/>
      <c r="X60" s="809"/>
      <c r="Y60" s="809"/>
      <c r="Z60" s="810"/>
      <c r="AA60" s="748"/>
      <c r="AB60" s="37" t="s">
        <v>172</v>
      </c>
      <c r="AC60" s="37" t="s">
        <v>85</v>
      </c>
      <c r="AD60" s="715"/>
      <c r="AE60" s="755"/>
      <c r="AF60" s="755"/>
      <c r="AG60" s="704"/>
      <c r="AH60" s="781"/>
      <c r="AI60" s="781"/>
      <c r="AJ60" s="781"/>
      <c r="AK60" s="781"/>
      <c r="AL60" s="781"/>
      <c r="AM60" s="781"/>
      <c r="AN60" s="781"/>
      <c r="AO60" s="781"/>
      <c r="AS60" s="34"/>
      <c r="AT60" s="34"/>
      <c r="AU60" s="20"/>
      <c r="AV60" s="20"/>
      <c r="AW60" s="20"/>
      <c r="AX60" s="20"/>
      <c r="BE60" s="618"/>
      <c r="BF60" s="618"/>
      <c r="BG60" s="761"/>
      <c r="BH60" s="761"/>
      <c r="BI60" s="618"/>
      <c r="BJ60" s="618"/>
      <c r="BK60" s="659"/>
      <c r="BL60" s="659"/>
      <c r="BM60" s="659"/>
      <c r="BN60" s="659"/>
      <c r="BO60" s="659"/>
      <c r="BP60" s="618"/>
      <c r="BQ60" s="618"/>
      <c r="BR60" s="618"/>
      <c r="BS60" s="618"/>
      <c r="BT60" s="618"/>
      <c r="BU60" s="618"/>
      <c r="BV60" s="618"/>
      <c r="BW60" s="618"/>
      <c r="BX60" s="618"/>
      <c r="BY60" s="618"/>
      <c r="BZ60" s="618"/>
      <c r="CA60" s="618"/>
      <c r="CB60" s="618"/>
      <c r="CC60" s="618"/>
      <c r="CD60" s="618"/>
      <c r="CE60" s="618"/>
      <c r="CF60" s="618"/>
      <c r="CG60" s="618"/>
    </row>
    <row r="61" spans="1:160" s="48" customFormat="1" ht="15" customHeight="1">
      <c r="A61" s="715">
        <f t="shared" ref="A61" si="7">IF(B61="✔",1,0)</f>
        <v>0</v>
      </c>
      <c r="B61" s="717"/>
      <c r="C61" s="719" t="s">
        <v>56</v>
      </c>
      <c r="D61" s="730"/>
      <c r="E61" s="721" t="s">
        <v>224</v>
      </c>
      <c r="F61" s="721"/>
      <c r="G61" s="721"/>
      <c r="H61" s="721"/>
      <c r="I61" s="721"/>
      <c r="J61" s="721"/>
      <c r="K61" s="721"/>
      <c r="L61" s="721"/>
      <c r="M61" s="721"/>
      <c r="N61" s="750"/>
      <c r="O61" s="274"/>
      <c r="P61" s="274"/>
      <c r="Q61" s="772">
        <f>Q55+Q58</f>
        <v>0</v>
      </c>
      <c r="R61" s="269"/>
      <c r="V61" s="798" t="s">
        <v>46</v>
      </c>
      <c r="Y61" s="782" t="s">
        <v>194</v>
      </c>
      <c r="Z61" s="782"/>
      <c r="AA61" s="782"/>
      <c r="AB61" s="302" t="str">
        <f>IF(OR(I11="",B20="",B29="",B47="",A65=0,Q55=1,Q58=1),"","✔")</f>
        <v/>
      </c>
      <c r="AC61" s="302" t="str">
        <f>IF(OR(I11="",B20="",B29="",B47="",A65=0,A57=0,R53="✔"),"","✔")</f>
        <v/>
      </c>
      <c r="AD61" s="715"/>
      <c r="AE61" s="755"/>
      <c r="AF61" s="755"/>
      <c r="AG61" s="704"/>
      <c r="AH61" s="781"/>
      <c r="AI61" s="781"/>
      <c r="AJ61" s="781"/>
      <c r="AK61" s="781"/>
      <c r="AL61" s="781"/>
      <c r="AM61" s="781"/>
      <c r="AN61" s="781"/>
      <c r="AO61" s="781"/>
      <c r="AS61" s="50"/>
      <c r="AT61" s="50"/>
      <c r="AU61" s="50"/>
      <c r="AV61" s="50"/>
      <c r="AW61" s="50"/>
      <c r="AX61" s="1"/>
      <c r="BE61" s="618" t="str">
        <f>AS53</f>
        <v/>
      </c>
      <c r="BF61" s="618"/>
      <c r="BG61" s="618">
        <f>IF(BE61="✔",1,0)</f>
        <v>0</v>
      </c>
      <c r="BH61" s="618"/>
      <c r="BI61" s="618" t="s">
        <v>164</v>
      </c>
      <c r="BJ61" s="618"/>
      <c r="BK61" s="659" t="str">
        <f>AV53</f>
        <v>廃止
（返還不要）</v>
      </c>
      <c r="BL61" s="659"/>
      <c r="BM61" s="659"/>
      <c r="BN61" s="659"/>
      <c r="BO61" s="659"/>
      <c r="BP61" s="618"/>
      <c r="BQ61" s="618"/>
      <c r="BR61" s="618"/>
      <c r="BS61" s="618"/>
      <c r="BT61" s="618"/>
      <c r="BU61" s="618"/>
      <c r="BV61" s="618"/>
      <c r="BW61" s="618"/>
      <c r="BX61" s="618"/>
      <c r="BY61" s="618"/>
      <c r="BZ61" s="618"/>
      <c r="CA61" s="618"/>
      <c r="CB61" s="618"/>
      <c r="CC61" s="618"/>
      <c r="CD61" s="618"/>
      <c r="CE61" s="618"/>
      <c r="CF61" s="618"/>
      <c r="CG61" s="618"/>
    </row>
    <row r="62" spans="1:160" s="50" customFormat="1" ht="15" customHeight="1">
      <c r="A62" s="715"/>
      <c r="B62" s="717"/>
      <c r="C62" s="730"/>
      <c r="D62" s="730"/>
      <c r="E62" s="721"/>
      <c r="F62" s="721"/>
      <c r="G62" s="721"/>
      <c r="H62" s="721"/>
      <c r="I62" s="721"/>
      <c r="J62" s="721"/>
      <c r="K62" s="721"/>
      <c r="L62" s="721"/>
      <c r="M62" s="721"/>
      <c r="N62" s="750"/>
      <c r="O62" s="273"/>
      <c r="P62" s="97"/>
      <c r="Q62" s="772"/>
      <c r="S62" s="34"/>
      <c r="T62" s="34"/>
      <c r="U62" s="34"/>
      <c r="V62" s="798"/>
      <c r="W62" s="3"/>
      <c r="X62" s="3"/>
      <c r="Y62" s="772" t="str">
        <f>IF(AND(P55="有効",P58="有効",I11&lt;&gt;"",B20="✔",B29="✔",B47="✔",B57="✔",A65&gt;1,Q61&gt;0),"○","")</f>
        <v/>
      </c>
      <c r="Z62" s="772"/>
      <c r="AA62" s="772"/>
      <c r="AB62" s="26"/>
      <c r="AC62" s="26"/>
      <c r="AD62" s="273"/>
      <c r="AJ62" s="769" t="s">
        <v>47</v>
      </c>
      <c r="AK62" s="767" t="s">
        <v>48</v>
      </c>
      <c r="AT62" s="296"/>
      <c r="AU62" s="296"/>
      <c r="AV62" s="296"/>
      <c r="AW62" s="296"/>
      <c r="AX62" s="1"/>
      <c r="BC62" s="48"/>
      <c r="BD62" s="48"/>
      <c r="BE62" s="618"/>
      <c r="BF62" s="618"/>
      <c r="BG62" s="618"/>
      <c r="BH62" s="618"/>
      <c r="BI62" s="618"/>
      <c r="BJ62" s="618"/>
      <c r="BK62" s="659"/>
      <c r="BL62" s="659"/>
      <c r="BM62" s="659"/>
      <c r="BN62" s="659"/>
      <c r="BO62" s="659"/>
      <c r="BP62" s="618"/>
      <c r="BQ62" s="618"/>
      <c r="BR62" s="618"/>
      <c r="BS62" s="618"/>
      <c r="BT62" s="618"/>
      <c r="BU62" s="618"/>
      <c r="BV62" s="618"/>
      <c r="BW62" s="618"/>
      <c r="BX62" s="618"/>
      <c r="BY62" s="618"/>
      <c r="BZ62" s="618"/>
      <c r="CA62" s="618"/>
      <c r="CB62" s="618"/>
      <c r="CC62" s="618"/>
      <c r="CD62" s="618"/>
      <c r="CE62" s="618"/>
      <c r="CF62" s="618"/>
      <c r="CG62" s="618"/>
      <c r="CH62" s="48"/>
      <c r="CI62" s="48"/>
      <c r="CJ62" s="48"/>
      <c r="CK62" s="48"/>
      <c r="CL62" s="48"/>
      <c r="CM62" s="48"/>
      <c r="CN62" s="48"/>
      <c r="CO62" s="48"/>
      <c r="CP62" s="48"/>
      <c r="CQ62" s="48"/>
      <c r="CR62" s="48"/>
      <c r="CS62" s="48"/>
      <c r="CT62" s="48"/>
      <c r="CU62" s="48"/>
      <c r="CV62" s="48"/>
      <c r="CW62" s="48"/>
      <c r="CX62" s="48"/>
      <c r="CY62" s="48"/>
      <c r="CZ62" s="48"/>
      <c r="DA62" s="48"/>
    </row>
    <row r="63" spans="1:160" s="50" customFormat="1" ht="15" customHeight="1">
      <c r="A63" s="715"/>
      <c r="B63" s="717"/>
      <c r="C63" s="730"/>
      <c r="D63" s="730"/>
      <c r="E63" s="721"/>
      <c r="F63" s="721"/>
      <c r="G63" s="721"/>
      <c r="H63" s="721"/>
      <c r="I63" s="721"/>
      <c r="J63" s="721"/>
      <c r="K63" s="721"/>
      <c r="L63" s="721"/>
      <c r="M63" s="721"/>
      <c r="N63" s="750"/>
      <c r="O63" s="273"/>
      <c r="P63" s="97"/>
      <c r="Q63" s="97"/>
      <c r="R63" s="34"/>
      <c r="S63" s="34"/>
      <c r="T63" s="34"/>
      <c r="U63" s="34"/>
      <c r="V63" s="798"/>
      <c r="W63" s="3"/>
      <c r="X63" s="3"/>
      <c r="Y63" s="772"/>
      <c r="Z63" s="772"/>
      <c r="AA63" s="772"/>
      <c r="AB63" s="26"/>
      <c r="AC63" s="26"/>
      <c r="AJ63" s="770"/>
      <c r="AK63" s="768"/>
      <c r="AT63" s="296"/>
      <c r="AU63" s="296"/>
      <c r="AV63" s="296"/>
      <c r="AW63" s="296"/>
      <c r="AX63" s="12"/>
      <c r="BC63" s="48"/>
      <c r="BD63" s="48"/>
      <c r="BE63" s="618"/>
      <c r="BF63" s="618"/>
      <c r="BG63" s="618"/>
      <c r="BH63" s="618"/>
      <c r="BI63" s="618"/>
      <c r="BJ63" s="618"/>
      <c r="BK63" s="659"/>
      <c r="BL63" s="659"/>
      <c r="BM63" s="659"/>
      <c r="BN63" s="659"/>
      <c r="BO63" s="659"/>
      <c r="BP63" s="618"/>
      <c r="BQ63" s="618"/>
      <c r="BR63" s="618"/>
      <c r="BS63" s="618"/>
      <c r="BT63" s="618"/>
      <c r="BU63" s="618"/>
      <c r="BV63" s="618"/>
      <c r="BW63" s="618"/>
      <c r="BX63" s="618"/>
      <c r="BY63" s="618"/>
      <c r="BZ63" s="618"/>
      <c r="CA63" s="618"/>
      <c r="CB63" s="618"/>
      <c r="CC63" s="618"/>
      <c r="CD63" s="618"/>
      <c r="CE63" s="618"/>
      <c r="CF63" s="618"/>
      <c r="CG63" s="618"/>
      <c r="CH63" s="48"/>
      <c r="CI63" s="48"/>
      <c r="CJ63" s="48"/>
      <c r="CK63" s="48"/>
      <c r="CL63" s="48"/>
      <c r="CM63" s="48"/>
      <c r="CN63" s="48"/>
      <c r="CO63" s="48"/>
      <c r="CP63" s="48"/>
      <c r="CQ63" s="48"/>
      <c r="CR63" s="48"/>
      <c r="CS63" s="48"/>
      <c r="CT63" s="48"/>
      <c r="CU63" s="48"/>
      <c r="CV63" s="48"/>
      <c r="CW63" s="48"/>
      <c r="CX63" s="48"/>
      <c r="CY63" s="48"/>
      <c r="CZ63" s="48"/>
      <c r="DA63" s="48"/>
    </row>
    <row r="64" spans="1:160" s="50" customFormat="1" ht="15" customHeight="1" thickBot="1">
      <c r="A64" s="715"/>
      <c r="B64" s="731"/>
      <c r="C64" s="732"/>
      <c r="D64" s="732"/>
      <c r="E64" s="733"/>
      <c r="F64" s="733"/>
      <c r="G64" s="733"/>
      <c r="H64" s="733"/>
      <c r="I64" s="733"/>
      <c r="J64" s="733"/>
      <c r="K64" s="733"/>
      <c r="L64" s="733"/>
      <c r="M64" s="733"/>
      <c r="N64" s="751"/>
      <c r="O64" s="97" t="s">
        <v>85</v>
      </c>
      <c r="P64" s="37" t="s">
        <v>86</v>
      </c>
      <c r="Q64" s="97"/>
      <c r="R64" s="34"/>
      <c r="S64" s="34"/>
      <c r="T64" s="34"/>
      <c r="U64" s="34"/>
      <c r="V64" s="798"/>
      <c r="W64" s="3"/>
      <c r="X64" s="3"/>
      <c r="Y64" s="273"/>
      <c r="Z64" s="273"/>
      <c r="AA64" s="273"/>
      <c r="AB64" s="26"/>
      <c r="AC64" s="26"/>
      <c r="AJ64" s="770"/>
      <c r="AK64" s="768"/>
      <c r="AT64" s="296"/>
      <c r="AU64" s="296"/>
      <c r="AV64" s="296"/>
      <c r="AW64" s="296"/>
      <c r="AX64" s="12"/>
      <c r="BC64" s="48"/>
      <c r="BD64" s="48"/>
      <c r="BE64" s="618"/>
      <c r="BF64" s="618"/>
      <c r="BG64" s="618"/>
      <c r="BH64" s="618"/>
      <c r="BI64" s="618"/>
      <c r="BJ64" s="618"/>
      <c r="BK64" s="659"/>
      <c r="BL64" s="659"/>
      <c r="BM64" s="659"/>
      <c r="BN64" s="659"/>
      <c r="BO64" s="659"/>
      <c r="BP64" s="618"/>
      <c r="BQ64" s="618"/>
      <c r="BR64" s="618"/>
      <c r="BS64" s="618"/>
      <c r="BT64" s="618"/>
      <c r="BU64" s="618"/>
      <c r="BV64" s="618"/>
      <c r="BW64" s="618"/>
      <c r="BX64" s="618"/>
      <c r="BY64" s="618"/>
      <c r="BZ64" s="618"/>
      <c r="CA64" s="618"/>
      <c r="CB64" s="618"/>
      <c r="CC64" s="618"/>
      <c r="CD64" s="618"/>
      <c r="CE64" s="618"/>
      <c r="CF64" s="618"/>
      <c r="CG64" s="618"/>
      <c r="CH64" s="48"/>
      <c r="CI64" s="48"/>
      <c r="CJ64" s="48"/>
      <c r="CK64" s="48"/>
      <c r="CL64" s="48"/>
      <c r="CM64" s="48"/>
      <c r="CN64" s="48"/>
      <c r="CO64" s="48"/>
      <c r="CP64" s="48"/>
      <c r="CQ64" s="48"/>
      <c r="CR64" s="48"/>
      <c r="CS64" s="48"/>
      <c r="CT64" s="48"/>
      <c r="CU64" s="48"/>
      <c r="CV64" s="48"/>
      <c r="CW64" s="48"/>
      <c r="CX64" s="48"/>
      <c r="CY64" s="48"/>
      <c r="CZ64" s="48"/>
      <c r="DA64" s="48"/>
    </row>
    <row r="65" spans="1:105" s="50" customFormat="1" ht="15" customHeight="1" thickBot="1">
      <c r="A65" s="772">
        <f>A53+A57+A61</f>
        <v>0</v>
      </c>
      <c r="B65" s="734"/>
      <c r="C65" s="736" t="s">
        <v>53</v>
      </c>
      <c r="D65" s="545"/>
      <c r="E65" s="545"/>
      <c r="F65" s="545"/>
      <c r="G65" s="545"/>
      <c r="H65" s="545"/>
      <c r="I65" s="545"/>
      <c r="J65" s="545"/>
      <c r="K65" s="545"/>
      <c r="L65" s="545"/>
      <c r="M65" s="545"/>
      <c r="N65" s="737"/>
      <c r="O65" s="298" t="str">
        <f>IF(OR(I11="",B20="",B47="",B29=""),"",IF(OR(B53="✔",B57="✔",B61="✔"),"","✔"))</f>
        <v/>
      </c>
      <c r="P65" s="298" t="str">
        <f>IF(OR(I11="",B20="",B47="",B29=""),"",IF(B65="✔","","✔"))</f>
        <v/>
      </c>
      <c r="Q65" s="97"/>
      <c r="R65" s="2"/>
      <c r="S65" s="2"/>
      <c r="T65" s="2"/>
      <c r="U65" s="2"/>
      <c r="V65" s="798"/>
      <c r="W65" s="3"/>
      <c r="X65" s="3"/>
      <c r="Y65" s="273"/>
      <c r="Z65" s="273"/>
      <c r="AA65" s="273"/>
      <c r="AB65" s="26"/>
      <c r="AC65" s="26"/>
      <c r="AD65" s="51"/>
      <c r="AE65" s="290"/>
      <c r="AF65" s="291" t="s">
        <v>189</v>
      </c>
      <c r="AG65" s="292"/>
      <c r="AH65" s="292"/>
      <c r="AI65" s="292"/>
      <c r="AJ65" s="292"/>
      <c r="AK65" s="292"/>
      <c r="AL65" s="292"/>
      <c r="AM65" s="292"/>
      <c r="AN65" s="292"/>
      <c r="AO65" s="293"/>
      <c r="AV65" s="771" t="s">
        <v>72</v>
      </c>
      <c r="AW65" s="771"/>
      <c r="AX65" s="771"/>
      <c r="AY65" s="771"/>
      <c r="BC65" s="48"/>
      <c r="BD65" s="48"/>
      <c r="BE65" s="618"/>
      <c r="BF65" s="618"/>
      <c r="BG65" s="761"/>
      <c r="BH65" s="761"/>
      <c r="BI65" s="618"/>
      <c r="BJ65" s="618"/>
      <c r="BK65" s="659"/>
      <c r="BL65" s="659"/>
      <c r="BM65" s="659"/>
      <c r="BN65" s="659"/>
      <c r="BO65" s="659"/>
      <c r="BP65" s="618"/>
      <c r="BQ65" s="618"/>
      <c r="BR65" s="618"/>
      <c r="BS65" s="618"/>
      <c r="BT65" s="618"/>
      <c r="BU65" s="618"/>
      <c r="BV65" s="618"/>
      <c r="BW65" s="618"/>
      <c r="BX65" s="618"/>
      <c r="BY65" s="618"/>
      <c r="BZ65" s="618"/>
      <c r="CA65" s="618"/>
      <c r="CB65" s="618"/>
      <c r="CC65" s="618"/>
      <c r="CD65" s="618"/>
      <c r="CE65" s="618"/>
      <c r="CF65" s="618"/>
      <c r="CG65" s="618"/>
      <c r="CO65" s="48"/>
      <c r="CP65" s="48"/>
      <c r="CQ65" s="48"/>
      <c r="CR65" s="48"/>
      <c r="CS65" s="48"/>
      <c r="CT65" s="48"/>
      <c r="CU65" s="48"/>
      <c r="CV65" s="48"/>
      <c r="CW65" s="48"/>
      <c r="CX65" s="48"/>
      <c r="CY65" s="48"/>
      <c r="CZ65" s="48"/>
      <c r="DA65" s="48"/>
    </row>
    <row r="66" spans="1:105" s="50" customFormat="1" ht="15" customHeight="1">
      <c r="A66" s="772"/>
      <c r="B66" s="735"/>
      <c r="C66" s="738"/>
      <c r="D66" s="739"/>
      <c r="E66" s="739"/>
      <c r="F66" s="739"/>
      <c r="G66" s="739"/>
      <c r="H66" s="739"/>
      <c r="I66" s="739"/>
      <c r="J66" s="739"/>
      <c r="K66" s="739"/>
      <c r="L66" s="739"/>
      <c r="M66" s="739"/>
      <c r="N66" s="740"/>
      <c r="O66" s="296"/>
      <c r="U66" s="48"/>
      <c r="V66" s="798"/>
      <c r="AD66" s="51"/>
      <c r="AE66" s="778" t="str">
        <f>IF(AND(I11="警告",B20="✔",B29="✔",B47="✔",B57="✔",A65=1,OR(R53="✔",Y62="○"),AE59="✔"),"✔","")</f>
        <v/>
      </c>
      <c r="AF66" s="778"/>
      <c r="AG66" s="779" t="s">
        <v>43</v>
      </c>
      <c r="AH66" s="694" t="s">
        <v>200</v>
      </c>
      <c r="AI66" s="694"/>
      <c r="AJ66" s="694"/>
      <c r="AK66" s="694"/>
      <c r="AL66" s="694"/>
      <c r="AM66" s="694"/>
      <c r="AN66" s="694"/>
      <c r="AO66" s="694"/>
      <c r="AS66" s="623" t="str">
        <f>IF(AE66="✔","✔","")</f>
        <v/>
      </c>
      <c r="AT66" s="624"/>
      <c r="AU66" s="629" t="s">
        <v>43</v>
      </c>
      <c r="AV66" s="800" t="s">
        <v>25</v>
      </c>
      <c r="AW66" s="787"/>
      <c r="AX66" s="787"/>
      <c r="AY66" s="788"/>
      <c r="BC66" s="48"/>
      <c r="BD66" s="48"/>
      <c r="BE66" s="618" t="str">
        <f>S17</f>
        <v/>
      </c>
      <c r="BF66" s="618"/>
      <c r="BG66" s="618">
        <f>IF(BE66="✔",1,0)</f>
        <v>0</v>
      </c>
      <c r="BH66" s="618"/>
      <c r="BI66" s="618" t="s">
        <v>193</v>
      </c>
      <c r="BJ66" s="618"/>
      <c r="BK66" s="659" t="str">
        <f>V17</f>
        <v>判定不可</v>
      </c>
      <c r="BL66" s="659"/>
      <c r="BM66" s="659"/>
      <c r="BN66" s="659"/>
      <c r="BO66" s="659"/>
      <c r="BP66" s="618"/>
      <c r="BQ66" s="618"/>
      <c r="BR66" s="618"/>
      <c r="BS66" s="618"/>
      <c r="BT66" s="618"/>
      <c r="BU66" s="618"/>
      <c r="BV66" s="618"/>
      <c r="BW66" s="618"/>
      <c r="BX66" s="618"/>
      <c r="BY66" s="618"/>
      <c r="BZ66" s="618"/>
      <c r="CA66" s="618"/>
      <c r="CB66" s="618"/>
      <c r="CC66" s="618"/>
      <c r="CD66" s="618"/>
      <c r="CE66" s="618"/>
      <c r="CF66" s="618"/>
      <c r="CG66" s="618"/>
      <c r="CO66" s="48"/>
      <c r="CP66" s="48"/>
      <c r="CQ66" s="48"/>
      <c r="CR66" s="48"/>
      <c r="CS66" s="48"/>
      <c r="CT66" s="48"/>
      <c r="CU66" s="48"/>
      <c r="CV66" s="48"/>
      <c r="CW66" s="48"/>
      <c r="CX66" s="48"/>
      <c r="CY66" s="48"/>
      <c r="CZ66" s="48"/>
      <c r="DA66" s="48"/>
    </row>
    <row r="67" spans="1:105" s="50" customFormat="1" ht="15" customHeight="1" thickBot="1">
      <c r="A67" s="63"/>
      <c r="D67" s="773" t="s">
        <v>47</v>
      </c>
      <c r="E67" s="776" t="s">
        <v>48</v>
      </c>
      <c r="N67" s="48"/>
      <c r="O67" s="48"/>
      <c r="U67" s="48"/>
      <c r="V67" s="798"/>
      <c r="AD67" s="51"/>
      <c r="AE67" s="778"/>
      <c r="AF67" s="778"/>
      <c r="AG67" s="779"/>
      <c r="AH67" s="694"/>
      <c r="AI67" s="694"/>
      <c r="AJ67" s="694"/>
      <c r="AK67" s="694"/>
      <c r="AL67" s="694"/>
      <c r="AM67" s="694"/>
      <c r="AN67" s="694"/>
      <c r="AO67" s="694"/>
      <c r="AP67" s="728" t="s">
        <v>48</v>
      </c>
      <c r="AQ67" s="728"/>
      <c r="AR67" s="729"/>
      <c r="AS67" s="625"/>
      <c r="AT67" s="626"/>
      <c r="AU67" s="629"/>
      <c r="AV67" s="789"/>
      <c r="AW67" s="790"/>
      <c r="AX67" s="790"/>
      <c r="AY67" s="791"/>
      <c r="BC67" s="48"/>
      <c r="BD67" s="48"/>
      <c r="BE67" s="618"/>
      <c r="BF67" s="618"/>
      <c r="BG67" s="618"/>
      <c r="BH67" s="618"/>
      <c r="BI67" s="618"/>
      <c r="BJ67" s="618"/>
      <c r="BK67" s="659"/>
      <c r="BL67" s="659"/>
      <c r="BM67" s="659"/>
      <c r="BN67" s="659"/>
      <c r="BO67" s="659"/>
      <c r="BP67" s="618"/>
      <c r="BQ67" s="618"/>
      <c r="BR67" s="618"/>
      <c r="BS67" s="618"/>
      <c r="BT67" s="618"/>
      <c r="BU67" s="618"/>
      <c r="BV67" s="618"/>
      <c r="BW67" s="618"/>
      <c r="BX67" s="618"/>
      <c r="BY67" s="618"/>
      <c r="BZ67" s="618"/>
      <c r="CA67" s="618"/>
      <c r="CB67" s="618"/>
      <c r="CC67" s="618"/>
      <c r="CD67" s="618"/>
      <c r="CE67" s="618"/>
      <c r="CF67" s="618"/>
      <c r="CG67" s="618"/>
      <c r="CO67" s="48"/>
      <c r="CP67" s="48"/>
      <c r="CQ67" s="48"/>
      <c r="CR67" s="48"/>
      <c r="CS67" s="48"/>
      <c r="CT67" s="48"/>
      <c r="CU67" s="48"/>
      <c r="CV67" s="48"/>
      <c r="CW67" s="48"/>
      <c r="CX67" s="48"/>
      <c r="CY67" s="48"/>
      <c r="CZ67" s="48"/>
      <c r="DA67" s="48"/>
    </row>
    <row r="68" spans="1:105" s="50" customFormat="1" ht="15" customHeight="1" thickTop="1">
      <c r="A68" s="63"/>
      <c r="D68" s="774"/>
      <c r="E68" s="777"/>
      <c r="N68" s="34"/>
      <c r="O68" s="34"/>
      <c r="U68" s="48"/>
      <c r="V68" s="798"/>
      <c r="AE68" s="778"/>
      <c r="AF68" s="778"/>
      <c r="AG68" s="779"/>
      <c r="AH68" s="694"/>
      <c r="AI68" s="694"/>
      <c r="AJ68" s="694"/>
      <c r="AK68" s="694"/>
      <c r="AL68" s="694"/>
      <c r="AM68" s="694"/>
      <c r="AN68" s="694"/>
      <c r="AO68" s="694"/>
      <c r="AP68" s="812" t="s">
        <v>60</v>
      </c>
      <c r="AQ68" s="812"/>
      <c r="AR68" s="813"/>
      <c r="AS68" s="625"/>
      <c r="AT68" s="626"/>
      <c r="AU68" s="629"/>
      <c r="AV68" s="789"/>
      <c r="AW68" s="790"/>
      <c r="AX68" s="790"/>
      <c r="AY68" s="791"/>
      <c r="BC68" s="48"/>
      <c r="BD68" s="48"/>
      <c r="BE68" s="618"/>
      <c r="BF68" s="618"/>
      <c r="BG68" s="618"/>
      <c r="BH68" s="618"/>
      <c r="BI68" s="618"/>
      <c r="BJ68" s="618"/>
      <c r="BK68" s="659"/>
      <c r="BL68" s="659"/>
      <c r="BM68" s="659"/>
      <c r="BN68" s="659"/>
      <c r="BO68" s="659"/>
      <c r="BP68" s="618"/>
      <c r="BQ68" s="618"/>
      <c r="BR68" s="618"/>
      <c r="BS68" s="618"/>
      <c r="BT68" s="618"/>
      <c r="BU68" s="618"/>
      <c r="BV68" s="618"/>
      <c r="BW68" s="618"/>
      <c r="BX68" s="618"/>
      <c r="BY68" s="618"/>
      <c r="BZ68" s="618"/>
      <c r="CA68" s="618"/>
      <c r="CB68" s="618"/>
      <c r="CC68" s="618"/>
      <c r="CD68" s="618"/>
      <c r="CE68" s="618"/>
      <c r="CF68" s="618"/>
      <c r="CG68" s="618"/>
      <c r="CO68" s="48"/>
      <c r="CP68" s="48"/>
      <c r="CQ68" s="48"/>
      <c r="CR68" s="48"/>
      <c r="CS68" s="48"/>
      <c r="CT68" s="48"/>
      <c r="CU68" s="48"/>
      <c r="CV68" s="48"/>
      <c r="CW68" s="48"/>
      <c r="CX68" s="48"/>
      <c r="CY68" s="48"/>
      <c r="CZ68" s="48"/>
      <c r="DA68" s="48"/>
    </row>
    <row r="69" spans="1:105" s="50" customFormat="1" ht="15" customHeight="1" thickBot="1">
      <c r="A69" s="63"/>
      <c r="C69" s="48"/>
      <c r="D69" s="775"/>
      <c r="E69" s="777"/>
      <c r="G69" s="771" t="s">
        <v>70</v>
      </c>
      <c r="H69" s="771"/>
      <c r="I69" s="771"/>
      <c r="L69" s="48"/>
      <c r="M69" s="48"/>
      <c r="N69" s="34"/>
      <c r="O69" s="34"/>
      <c r="R69" s="48"/>
      <c r="U69" s="52"/>
      <c r="V69" s="799"/>
      <c r="W69" s="771" t="s">
        <v>71</v>
      </c>
      <c r="X69" s="771"/>
      <c r="Y69" s="771"/>
      <c r="AE69" s="778"/>
      <c r="AF69" s="778"/>
      <c r="AG69" s="779"/>
      <c r="AH69" s="694"/>
      <c r="AI69" s="694"/>
      <c r="AJ69" s="694"/>
      <c r="AK69" s="694"/>
      <c r="AL69" s="694"/>
      <c r="AM69" s="694"/>
      <c r="AN69" s="694"/>
      <c r="AO69" s="694"/>
      <c r="AP69" s="53"/>
      <c r="AQ69" s="48"/>
      <c r="AR69" s="54"/>
      <c r="AS69" s="627"/>
      <c r="AT69" s="628"/>
      <c r="AU69" s="629"/>
      <c r="AV69" s="792"/>
      <c r="AW69" s="793"/>
      <c r="AX69" s="793"/>
      <c r="AY69" s="794"/>
      <c r="BC69" s="48"/>
      <c r="BD69" s="48"/>
      <c r="BE69" s="618"/>
      <c r="BF69" s="618"/>
      <c r="BG69" s="618"/>
      <c r="BH69" s="618"/>
      <c r="BI69" s="618"/>
      <c r="BJ69" s="618"/>
      <c r="BK69" s="659"/>
      <c r="BL69" s="659"/>
      <c r="BM69" s="659"/>
      <c r="BN69" s="659"/>
      <c r="BO69" s="659"/>
      <c r="BP69" s="618"/>
      <c r="BQ69" s="618"/>
      <c r="BR69" s="618"/>
      <c r="BS69" s="618"/>
      <c r="BT69" s="618"/>
      <c r="BU69" s="618"/>
      <c r="BV69" s="618"/>
      <c r="BW69" s="618"/>
      <c r="BX69" s="618"/>
      <c r="BY69" s="618"/>
      <c r="BZ69" s="618"/>
      <c r="CA69" s="618"/>
      <c r="CB69" s="618"/>
      <c r="CC69" s="618"/>
      <c r="CD69" s="618"/>
      <c r="CE69" s="618"/>
      <c r="CF69" s="618"/>
      <c r="CG69" s="618"/>
      <c r="CO69" s="48"/>
      <c r="CP69" s="48"/>
      <c r="CQ69" s="48"/>
      <c r="CR69" s="48"/>
      <c r="CS69" s="48"/>
      <c r="CT69" s="48"/>
      <c r="CU69" s="48"/>
      <c r="CV69" s="48"/>
      <c r="CW69" s="48"/>
      <c r="CX69" s="48"/>
      <c r="CY69" s="48"/>
      <c r="CZ69" s="48"/>
      <c r="DA69" s="48"/>
    </row>
    <row r="70" spans="1:105" s="50" customFormat="1" ht="15" customHeight="1">
      <c r="A70" s="63"/>
      <c r="C70" s="784" t="str">
        <f>IF(AND(I11&lt;&gt;"",B20="✔",B29="✔",B47="✔",B65="✔"),"✔","")</f>
        <v/>
      </c>
      <c r="D70" s="784"/>
      <c r="E70" s="785" t="s">
        <v>43</v>
      </c>
      <c r="F70" s="786" t="s">
        <v>41</v>
      </c>
      <c r="G70" s="787"/>
      <c r="H70" s="787"/>
      <c r="I70" s="788"/>
      <c r="L70" s="48"/>
      <c r="M70" s="48"/>
      <c r="N70" s="34"/>
      <c r="O70" s="34"/>
      <c r="R70" s="34"/>
      <c r="S70" s="703" t="str">
        <f>IF(AND(P55="有効",P58="有効",B57="✔",I11&lt;&gt;"",B20="✔",B29="✔",B47="✔",A65=1,Q61&gt;0),"✔","")</f>
        <v/>
      </c>
      <c r="T70" s="703"/>
      <c r="U70" s="801" t="s">
        <v>43</v>
      </c>
      <c r="V70" s="786" t="s">
        <v>74</v>
      </c>
      <c r="W70" s="787"/>
      <c r="X70" s="787"/>
      <c r="Y70" s="788"/>
      <c r="AB70" s="3"/>
      <c r="AC70" s="3"/>
      <c r="AE70" s="755" t="str">
        <f>IF(AND(OR(I11="継続",I11="なし"),B20="✔",B29="✔",B47="✔",A65&gt;0,OR(R53="✔",Y62="○"),AE59="✔"),"✔","")</f>
        <v/>
      </c>
      <c r="AF70" s="755"/>
      <c r="AG70" s="811" t="s">
        <v>42</v>
      </c>
      <c r="AH70" s="694" t="s">
        <v>201</v>
      </c>
      <c r="AI70" s="694"/>
      <c r="AJ70" s="694"/>
      <c r="AK70" s="694"/>
      <c r="AL70" s="694"/>
      <c r="AM70" s="694"/>
      <c r="AN70" s="694"/>
      <c r="AO70" s="694"/>
      <c r="AP70" s="53"/>
      <c r="AQ70" s="48"/>
      <c r="AR70" s="54"/>
      <c r="AS70" s="623" t="str">
        <f>IF(AE70="✔","✔","")</f>
        <v/>
      </c>
      <c r="AT70" s="624"/>
      <c r="AU70" s="629" t="s">
        <v>43</v>
      </c>
      <c r="AV70" s="800" t="s">
        <v>23</v>
      </c>
      <c r="AW70" s="787"/>
      <c r="AX70" s="787"/>
      <c r="AY70" s="788"/>
      <c r="BC70" s="48"/>
      <c r="BD70" s="48"/>
      <c r="BE70" s="618"/>
      <c r="BF70" s="618"/>
      <c r="BG70" s="761"/>
      <c r="BH70" s="761"/>
      <c r="BI70" s="618"/>
      <c r="BJ70" s="618"/>
      <c r="BK70" s="659"/>
      <c r="BL70" s="659"/>
      <c r="BM70" s="659"/>
      <c r="BN70" s="659"/>
      <c r="BO70" s="659"/>
      <c r="BP70" s="618"/>
      <c r="BQ70" s="618"/>
      <c r="BR70" s="618"/>
      <c r="BS70" s="618"/>
      <c r="BT70" s="618"/>
      <c r="BU70" s="618"/>
      <c r="BV70" s="618"/>
      <c r="BW70" s="618"/>
      <c r="BX70" s="618"/>
      <c r="BY70" s="618"/>
      <c r="BZ70" s="618"/>
      <c r="CA70" s="618"/>
      <c r="CB70" s="618"/>
      <c r="CC70" s="618"/>
      <c r="CD70" s="618"/>
      <c r="CE70" s="618"/>
      <c r="CF70" s="618"/>
      <c r="CG70" s="618"/>
      <c r="CO70" s="48"/>
      <c r="CP70" s="48"/>
      <c r="CQ70" s="48"/>
      <c r="CR70" s="48"/>
      <c r="CS70" s="48"/>
      <c r="CT70" s="48"/>
      <c r="CU70" s="48"/>
      <c r="CV70" s="48"/>
      <c r="CW70" s="48"/>
      <c r="CX70" s="48"/>
      <c r="CY70" s="48"/>
      <c r="CZ70" s="48"/>
      <c r="DA70" s="48"/>
    </row>
    <row r="71" spans="1:105" s="50" customFormat="1" ht="15" customHeight="1" thickBot="1">
      <c r="A71" s="63"/>
      <c r="B71" s="3"/>
      <c r="C71" s="784"/>
      <c r="D71" s="784"/>
      <c r="E71" s="785"/>
      <c r="F71" s="789"/>
      <c r="G71" s="790"/>
      <c r="H71" s="790"/>
      <c r="I71" s="791"/>
      <c r="M71" s="48"/>
      <c r="N71" s="34"/>
      <c r="O71" s="34"/>
      <c r="R71" s="34"/>
      <c r="S71" s="703"/>
      <c r="T71" s="703"/>
      <c r="U71" s="801"/>
      <c r="V71" s="789"/>
      <c r="W71" s="790"/>
      <c r="X71" s="790"/>
      <c r="Y71" s="791"/>
      <c r="AB71" s="3"/>
      <c r="AC71" s="3"/>
      <c r="AE71" s="755"/>
      <c r="AF71" s="755"/>
      <c r="AG71" s="811"/>
      <c r="AH71" s="694"/>
      <c r="AI71" s="694"/>
      <c r="AJ71" s="694"/>
      <c r="AK71" s="694"/>
      <c r="AL71" s="694"/>
      <c r="AM71" s="694"/>
      <c r="AN71" s="694"/>
      <c r="AO71" s="694"/>
      <c r="AP71" s="728" t="s">
        <v>48</v>
      </c>
      <c r="AQ71" s="728"/>
      <c r="AR71" s="729"/>
      <c r="AS71" s="625"/>
      <c r="AT71" s="626"/>
      <c r="AU71" s="629"/>
      <c r="AV71" s="789"/>
      <c r="AW71" s="790"/>
      <c r="AX71" s="790"/>
      <c r="AY71" s="791"/>
      <c r="BC71" s="48"/>
      <c r="BD71" s="48"/>
      <c r="BE71" s="20"/>
      <c r="BF71" s="20"/>
      <c r="BG71" s="618">
        <f>SUM(BG31:BH70)+CL26</f>
        <v>0</v>
      </c>
      <c r="BH71" s="618"/>
      <c r="CO71" s="48"/>
      <c r="CP71" s="48"/>
      <c r="CQ71" s="48"/>
      <c r="CR71" s="48"/>
      <c r="CS71" s="48"/>
      <c r="CT71" s="48"/>
      <c r="CU71" s="48"/>
      <c r="CV71" s="48"/>
      <c r="CW71" s="48"/>
      <c r="CX71" s="48"/>
      <c r="CY71" s="48"/>
      <c r="CZ71" s="48"/>
      <c r="DA71" s="48"/>
    </row>
    <row r="72" spans="1:105" s="50" customFormat="1" ht="15" customHeight="1" thickTop="1">
      <c r="A72" s="63"/>
      <c r="B72" s="48"/>
      <c r="C72" s="784"/>
      <c r="D72" s="784"/>
      <c r="E72" s="785"/>
      <c r="F72" s="789"/>
      <c r="G72" s="790"/>
      <c r="H72" s="790"/>
      <c r="I72" s="791"/>
      <c r="R72" s="34"/>
      <c r="S72" s="703"/>
      <c r="T72" s="703"/>
      <c r="U72" s="801"/>
      <c r="V72" s="789"/>
      <c r="W72" s="790"/>
      <c r="X72" s="790"/>
      <c r="Y72" s="791"/>
      <c r="AB72" s="3"/>
      <c r="AC72" s="3"/>
      <c r="AE72" s="755"/>
      <c r="AF72" s="755"/>
      <c r="AG72" s="811"/>
      <c r="AH72" s="694"/>
      <c r="AI72" s="694"/>
      <c r="AJ72" s="694"/>
      <c r="AK72" s="694"/>
      <c r="AL72" s="694"/>
      <c r="AM72" s="694"/>
      <c r="AN72" s="694"/>
      <c r="AO72" s="694"/>
      <c r="AP72" s="812" t="s">
        <v>60</v>
      </c>
      <c r="AQ72" s="812"/>
      <c r="AR72" s="813"/>
      <c r="AS72" s="625"/>
      <c r="AT72" s="626"/>
      <c r="AU72" s="629"/>
      <c r="AV72" s="789"/>
      <c r="AW72" s="790"/>
      <c r="AX72" s="790"/>
      <c r="AY72" s="791"/>
      <c r="BC72" s="48"/>
      <c r="BD72" s="48"/>
      <c r="BE72" s="20"/>
      <c r="BF72" s="20"/>
      <c r="BG72" s="618"/>
      <c r="BH72" s="618"/>
      <c r="CO72" s="48"/>
      <c r="CP72" s="48"/>
      <c r="CQ72" s="48"/>
      <c r="CR72" s="48"/>
      <c r="CS72" s="48"/>
      <c r="CT72" s="48"/>
      <c r="CU72" s="48"/>
      <c r="CV72" s="48"/>
      <c r="CW72" s="48"/>
      <c r="CX72" s="48"/>
      <c r="CY72" s="48"/>
      <c r="CZ72" s="48"/>
      <c r="DA72" s="48"/>
    </row>
    <row r="73" spans="1:105" s="3" customFormat="1" ht="15" customHeight="1" thickBot="1">
      <c r="A73" s="63"/>
      <c r="C73" s="784"/>
      <c r="D73" s="784"/>
      <c r="E73" s="785"/>
      <c r="F73" s="792"/>
      <c r="G73" s="793"/>
      <c r="H73" s="793"/>
      <c r="I73" s="794"/>
      <c r="M73" s="34"/>
      <c r="R73" s="34"/>
      <c r="S73" s="703"/>
      <c r="T73" s="703"/>
      <c r="U73" s="801"/>
      <c r="V73" s="792"/>
      <c r="W73" s="793"/>
      <c r="X73" s="793"/>
      <c r="Y73" s="794"/>
      <c r="AE73" s="755"/>
      <c r="AF73" s="755"/>
      <c r="AG73" s="811"/>
      <c r="AH73" s="694"/>
      <c r="AI73" s="694"/>
      <c r="AJ73" s="694"/>
      <c r="AK73" s="694"/>
      <c r="AL73" s="694"/>
      <c r="AM73" s="694"/>
      <c r="AN73" s="694"/>
      <c r="AO73" s="694"/>
      <c r="AS73" s="627"/>
      <c r="AT73" s="628"/>
      <c r="AU73" s="629"/>
      <c r="AV73" s="792"/>
      <c r="AW73" s="793"/>
      <c r="AX73" s="793"/>
      <c r="AY73" s="794"/>
      <c r="BC73" s="2"/>
      <c r="BD73" s="2"/>
      <c r="BE73" s="508"/>
      <c r="BF73" s="508"/>
      <c r="BG73" s="618"/>
      <c r="BH73" s="618"/>
      <c r="CO73" s="2"/>
      <c r="CP73" s="2"/>
      <c r="CQ73" s="2"/>
      <c r="CR73" s="2"/>
      <c r="CS73" s="2"/>
      <c r="CT73" s="2"/>
      <c r="CU73" s="2"/>
      <c r="CV73" s="2"/>
      <c r="CW73" s="2"/>
      <c r="CX73" s="2"/>
      <c r="CY73" s="2"/>
      <c r="CZ73" s="2"/>
      <c r="DA73" s="2"/>
    </row>
    <row r="74" spans="1:105" s="48" customFormat="1" ht="15" customHeight="1">
      <c r="A74" s="16"/>
      <c r="B74" s="50"/>
      <c r="C74" s="50"/>
      <c r="D74" s="50"/>
      <c r="E74" s="50"/>
      <c r="F74" s="50"/>
      <c r="G74" s="50"/>
      <c r="H74" s="50"/>
      <c r="I74" s="50"/>
      <c r="J74" s="50"/>
      <c r="K74" s="50"/>
      <c r="AB74" s="15"/>
      <c r="AV74" s="782" t="s">
        <v>73</v>
      </c>
      <c r="AW74" s="782"/>
      <c r="AX74" s="782"/>
      <c r="AY74" s="782"/>
      <c r="BC74" s="300"/>
      <c r="BD74" s="300"/>
      <c r="BE74" s="508"/>
      <c r="BF74" s="508"/>
      <c r="BG74" s="618"/>
      <c r="BH74" s="618"/>
    </row>
    <row r="75" spans="1:105" s="3" customFormat="1" ht="14.25" customHeight="1">
      <c r="M75" s="4"/>
      <c r="N75" s="4"/>
      <c r="O75" s="4"/>
      <c r="P75" s="4"/>
      <c r="Q75" s="4"/>
      <c r="R75" s="4"/>
      <c r="S75" s="4"/>
      <c r="T75" s="4"/>
      <c r="Z75" s="4"/>
      <c r="AA75" s="4"/>
      <c r="AB75" s="4"/>
      <c r="BC75" s="2"/>
      <c r="BD75" s="2"/>
      <c r="BE75" s="508"/>
      <c r="BF75" s="508"/>
      <c r="BG75" s="618"/>
      <c r="BH75" s="618"/>
      <c r="CO75" s="2"/>
      <c r="CP75" s="2"/>
      <c r="CQ75" s="2"/>
      <c r="CR75" s="2"/>
      <c r="CS75" s="2"/>
      <c r="CT75" s="2"/>
      <c r="CU75" s="2"/>
      <c r="CV75" s="2"/>
      <c r="CW75" s="2"/>
      <c r="CX75" s="2"/>
      <c r="CY75" s="2"/>
      <c r="CZ75" s="2"/>
      <c r="DA75" s="2"/>
    </row>
    <row r="76" spans="1:105" s="50" customFormat="1" ht="14.25" customHeight="1">
      <c r="AX76" s="123"/>
      <c r="BA76" s="3"/>
      <c r="BB76" s="3"/>
      <c r="BC76" s="3"/>
      <c r="BD76" s="3"/>
      <c r="BE76" s="508"/>
      <c r="BF76" s="508"/>
    </row>
    <row r="77" spans="1:105" s="50" customFormat="1" ht="14.25" customHeight="1">
      <c r="BE77" s="508"/>
      <c r="BF77" s="508"/>
    </row>
    <row r="78" spans="1:105" s="50" customFormat="1" ht="14.25" customHeight="1">
      <c r="BE78" s="508"/>
      <c r="BF78" s="508"/>
    </row>
    <row r="79" spans="1:105" ht="13.5" customHeight="1">
      <c r="BE79" s="508"/>
      <c r="BF79" s="508"/>
    </row>
    <row r="80" spans="1:105" ht="13.5" customHeight="1">
      <c r="BE80" s="508"/>
      <c r="BF80" s="508"/>
    </row>
    <row r="81" spans="4:85" ht="13.5" customHeight="1">
      <c r="BE81" s="508"/>
      <c r="BF81" s="508"/>
    </row>
    <row r="82" spans="4:85" ht="13.5" customHeight="1">
      <c r="BE82" s="508"/>
      <c r="BF82" s="508"/>
    </row>
    <row r="86" spans="4:85" ht="13.5" customHeight="1">
      <c r="BG86" s="618">
        <v>0</v>
      </c>
      <c r="BH86" s="618"/>
      <c r="BI86" s="618"/>
      <c r="BJ86" s="618"/>
      <c r="BK86" s="618"/>
      <c r="BL86" s="618"/>
      <c r="BM86" s="618"/>
      <c r="BN86" s="618"/>
      <c r="BO86" s="618"/>
      <c r="BP86" s="815" t="s">
        <v>150</v>
      </c>
      <c r="BQ86" s="803"/>
      <c r="BR86" s="803"/>
      <c r="BS86" s="803"/>
      <c r="BT86" s="803"/>
      <c r="BU86" s="803"/>
      <c r="BV86" s="803"/>
      <c r="BW86" s="803"/>
      <c r="BX86" s="803"/>
      <c r="BY86" s="803"/>
      <c r="BZ86" s="803"/>
      <c r="CA86" s="803"/>
      <c r="CB86" s="803"/>
      <c r="CC86" s="803"/>
      <c r="CD86" s="803"/>
      <c r="CE86" s="803"/>
      <c r="CF86" s="803"/>
      <c r="CG86" s="804"/>
    </row>
    <row r="87" spans="4:85" ht="13.5" customHeight="1">
      <c r="AE87" s="1"/>
      <c r="AF87" s="1"/>
      <c r="BG87" s="618"/>
      <c r="BH87" s="618"/>
      <c r="BI87" s="618"/>
      <c r="BJ87" s="618"/>
      <c r="BK87" s="618"/>
      <c r="BL87" s="618"/>
      <c r="BM87" s="618"/>
      <c r="BN87" s="618"/>
      <c r="BO87" s="618"/>
      <c r="BP87" s="816"/>
      <c r="BQ87" s="806"/>
      <c r="BR87" s="806"/>
      <c r="BS87" s="806"/>
      <c r="BT87" s="806"/>
      <c r="BU87" s="806"/>
      <c r="BV87" s="806"/>
      <c r="BW87" s="806"/>
      <c r="BX87" s="806"/>
      <c r="BY87" s="806"/>
      <c r="BZ87" s="806"/>
      <c r="CA87" s="806"/>
      <c r="CB87" s="806"/>
      <c r="CC87" s="806"/>
      <c r="CD87" s="806"/>
      <c r="CE87" s="806"/>
      <c r="CF87" s="806"/>
      <c r="CG87" s="807"/>
    </row>
    <row r="88" spans="4:85" ht="13.5" customHeight="1">
      <c r="AE88" s="1"/>
      <c r="AF88" s="1"/>
      <c r="BG88" s="618"/>
      <c r="BH88" s="618"/>
      <c r="BI88" s="618"/>
      <c r="BJ88" s="618"/>
      <c r="BK88" s="618"/>
      <c r="BL88" s="618"/>
      <c r="BM88" s="618"/>
      <c r="BN88" s="618"/>
      <c r="BO88" s="618"/>
      <c r="BP88" s="816"/>
      <c r="BQ88" s="806"/>
      <c r="BR88" s="806"/>
      <c r="BS88" s="806"/>
      <c r="BT88" s="806"/>
      <c r="BU88" s="806"/>
      <c r="BV88" s="806"/>
      <c r="BW88" s="806"/>
      <c r="BX88" s="806"/>
      <c r="BY88" s="806"/>
      <c r="BZ88" s="806"/>
      <c r="CA88" s="806"/>
      <c r="CB88" s="806"/>
      <c r="CC88" s="806"/>
      <c r="CD88" s="806"/>
      <c r="CE88" s="806"/>
      <c r="CF88" s="806"/>
      <c r="CG88" s="807"/>
    </row>
    <row r="89" spans="4:85" ht="13.5" customHeight="1">
      <c r="D89" s="1"/>
      <c r="E89" s="1"/>
      <c r="N89" s="1"/>
      <c r="O89" s="1"/>
      <c r="P89" s="1"/>
      <c r="Q89" s="1"/>
      <c r="R89" s="1"/>
      <c r="S89" s="1"/>
      <c r="T89" s="1"/>
      <c r="AB89" s="1"/>
      <c r="AC89" s="1"/>
      <c r="AD89" s="1"/>
      <c r="BG89" s="618"/>
      <c r="BH89" s="618"/>
      <c r="BI89" s="618"/>
      <c r="BJ89" s="618"/>
      <c r="BK89" s="618"/>
      <c r="BL89" s="618"/>
      <c r="BM89" s="618"/>
      <c r="BN89" s="618"/>
      <c r="BO89" s="618"/>
      <c r="BP89" s="817"/>
      <c r="BQ89" s="818"/>
      <c r="BR89" s="818"/>
      <c r="BS89" s="818"/>
      <c r="BT89" s="818"/>
      <c r="BU89" s="818"/>
      <c r="BV89" s="818"/>
      <c r="BW89" s="818"/>
      <c r="BX89" s="818"/>
      <c r="BY89" s="818"/>
      <c r="BZ89" s="818"/>
      <c r="CA89" s="818"/>
      <c r="CB89" s="818"/>
      <c r="CC89" s="818"/>
      <c r="CD89" s="818"/>
      <c r="CE89" s="818"/>
      <c r="CF89" s="818"/>
      <c r="CG89" s="819"/>
    </row>
    <row r="90" spans="4:85" ht="13.5" customHeight="1">
      <c r="D90" s="1"/>
      <c r="E90" s="1"/>
      <c r="N90" s="1"/>
      <c r="O90" s="1"/>
      <c r="P90" s="1"/>
      <c r="Q90" s="1"/>
      <c r="R90" s="1"/>
      <c r="S90" s="1"/>
      <c r="T90" s="1"/>
      <c r="AB90" s="1"/>
      <c r="AC90" s="1"/>
      <c r="AD90" s="1"/>
      <c r="BG90" s="618">
        <v>1</v>
      </c>
      <c r="BH90" s="618"/>
      <c r="BI90" s="618"/>
      <c r="BJ90" s="618"/>
      <c r="BK90" s="618"/>
      <c r="BL90" s="618"/>
      <c r="BM90" s="618"/>
      <c r="BN90" s="618"/>
      <c r="BO90" s="618"/>
      <c r="BP90" s="820" t="s">
        <v>87</v>
      </c>
      <c r="BQ90" s="821"/>
      <c r="BR90" s="821"/>
      <c r="BS90" s="821"/>
      <c r="BT90" s="821"/>
      <c r="BU90" s="821"/>
      <c r="BV90" s="821"/>
      <c r="BW90" s="821"/>
      <c r="BX90" s="821"/>
      <c r="BY90" s="821"/>
      <c r="BZ90" s="821"/>
      <c r="CA90" s="821"/>
      <c r="CB90" s="821"/>
      <c r="CC90" s="821"/>
      <c r="CD90" s="821"/>
      <c r="CE90" s="821"/>
      <c r="CF90" s="821"/>
      <c r="CG90" s="822"/>
    </row>
    <row r="91" spans="4:85" ht="13.5" customHeight="1">
      <c r="D91" s="1"/>
      <c r="E91" s="1"/>
      <c r="N91" s="1"/>
      <c r="O91" s="1"/>
      <c r="P91" s="1"/>
      <c r="Q91" s="1"/>
      <c r="R91" s="1"/>
      <c r="S91" s="1"/>
      <c r="T91" s="1"/>
      <c r="AB91" s="1"/>
      <c r="AC91" s="1"/>
      <c r="AD91" s="1"/>
      <c r="BG91" s="618"/>
      <c r="BH91" s="618"/>
      <c r="BI91" s="618"/>
      <c r="BJ91" s="618"/>
      <c r="BK91" s="618"/>
      <c r="BL91" s="618"/>
      <c r="BM91" s="618"/>
      <c r="BN91" s="618"/>
      <c r="BO91" s="618"/>
      <c r="BP91" s="677"/>
      <c r="BQ91" s="678"/>
      <c r="BR91" s="678"/>
      <c r="BS91" s="678"/>
      <c r="BT91" s="678"/>
      <c r="BU91" s="678"/>
      <c r="BV91" s="678"/>
      <c r="BW91" s="678"/>
      <c r="BX91" s="678"/>
      <c r="BY91" s="678"/>
      <c r="BZ91" s="678"/>
      <c r="CA91" s="678"/>
      <c r="CB91" s="678"/>
      <c r="CC91" s="678"/>
      <c r="CD91" s="678"/>
      <c r="CE91" s="678"/>
      <c r="CF91" s="678"/>
      <c r="CG91" s="679"/>
    </row>
    <row r="92" spans="4:85" ht="13.5" customHeight="1">
      <c r="D92" s="1"/>
      <c r="E92" s="1"/>
      <c r="N92" s="1"/>
      <c r="O92" s="1"/>
      <c r="P92" s="1"/>
      <c r="Q92" s="1"/>
      <c r="R92" s="1"/>
      <c r="S92" s="1"/>
      <c r="T92" s="1"/>
      <c r="AB92" s="1"/>
      <c r="AC92" s="1"/>
      <c r="AD92" s="1"/>
      <c r="BG92" s="618"/>
      <c r="BH92" s="618"/>
      <c r="BI92" s="618"/>
      <c r="BJ92" s="618"/>
      <c r="BK92" s="618"/>
      <c r="BL92" s="618"/>
      <c r="BM92" s="618"/>
      <c r="BN92" s="618"/>
      <c r="BO92" s="618"/>
      <c r="BP92" s="677"/>
      <c r="BQ92" s="678"/>
      <c r="BR92" s="678"/>
      <c r="BS92" s="678"/>
      <c r="BT92" s="678"/>
      <c r="BU92" s="678"/>
      <c r="BV92" s="678"/>
      <c r="BW92" s="678"/>
      <c r="BX92" s="678"/>
      <c r="BY92" s="678"/>
      <c r="BZ92" s="678"/>
      <c r="CA92" s="678"/>
      <c r="CB92" s="678"/>
      <c r="CC92" s="678"/>
      <c r="CD92" s="678"/>
      <c r="CE92" s="678"/>
      <c r="CF92" s="678"/>
      <c r="CG92" s="679"/>
    </row>
    <row r="93" spans="4:85" ht="13.5" customHeight="1">
      <c r="D93" s="1"/>
      <c r="E93" s="1"/>
      <c r="N93" s="1"/>
      <c r="O93" s="1"/>
      <c r="P93" s="1"/>
      <c r="Q93" s="1"/>
      <c r="R93" s="1"/>
      <c r="S93" s="1"/>
      <c r="T93" s="1"/>
      <c r="AB93" s="1"/>
      <c r="AC93" s="1"/>
      <c r="AD93" s="1"/>
      <c r="BG93" s="618"/>
      <c r="BH93" s="618"/>
      <c r="BI93" s="618"/>
      <c r="BJ93" s="618"/>
      <c r="BK93" s="618"/>
      <c r="BL93" s="618"/>
      <c r="BM93" s="618"/>
      <c r="BN93" s="618"/>
      <c r="BO93" s="618"/>
      <c r="BP93" s="677"/>
      <c r="BQ93" s="678"/>
      <c r="BR93" s="678"/>
      <c r="BS93" s="678"/>
      <c r="BT93" s="678"/>
      <c r="BU93" s="678"/>
      <c r="BV93" s="678"/>
      <c r="BW93" s="678"/>
      <c r="BX93" s="678"/>
      <c r="BY93" s="678"/>
      <c r="BZ93" s="678"/>
      <c r="CA93" s="678"/>
      <c r="CB93" s="678"/>
      <c r="CC93" s="678"/>
      <c r="CD93" s="678"/>
      <c r="CE93" s="678"/>
      <c r="CF93" s="678"/>
      <c r="CG93" s="679"/>
    </row>
    <row r="94" spans="4:85" ht="13.5" customHeight="1">
      <c r="BG94" s="618"/>
      <c r="BH94" s="618"/>
      <c r="BI94" s="618"/>
      <c r="BJ94" s="618"/>
      <c r="BK94" s="618"/>
      <c r="BL94" s="618"/>
      <c r="BM94" s="618"/>
      <c r="BN94" s="618"/>
      <c r="BO94" s="618"/>
      <c r="BP94" s="680"/>
      <c r="BQ94" s="681"/>
      <c r="BR94" s="681"/>
      <c r="BS94" s="681"/>
      <c r="BT94" s="681"/>
      <c r="BU94" s="681"/>
      <c r="BV94" s="681"/>
      <c r="BW94" s="681"/>
      <c r="BX94" s="681"/>
      <c r="BY94" s="681"/>
      <c r="BZ94" s="681"/>
      <c r="CA94" s="681"/>
      <c r="CB94" s="681"/>
      <c r="CC94" s="681"/>
      <c r="CD94" s="681"/>
      <c r="CE94" s="681"/>
      <c r="CF94" s="681"/>
      <c r="CG94" s="682"/>
    </row>
    <row r="95" spans="4:85" ht="13.5" customHeight="1">
      <c r="BG95" s="618" t="s">
        <v>88</v>
      </c>
      <c r="BH95" s="618"/>
      <c r="BI95" s="618"/>
      <c r="BJ95" s="618"/>
      <c r="BK95" s="618"/>
      <c r="BL95" s="618"/>
      <c r="BM95" s="618"/>
      <c r="BN95" s="618"/>
      <c r="BO95" s="618"/>
      <c r="BP95" s="815" t="s">
        <v>210</v>
      </c>
      <c r="BQ95" s="803"/>
      <c r="BR95" s="803"/>
      <c r="BS95" s="803"/>
      <c r="BT95" s="803"/>
      <c r="BU95" s="803"/>
      <c r="BV95" s="803"/>
      <c r="BW95" s="803"/>
      <c r="BX95" s="803"/>
      <c r="BY95" s="803"/>
      <c r="BZ95" s="803"/>
      <c r="CA95" s="803"/>
      <c r="CB95" s="803"/>
      <c r="CC95" s="803"/>
      <c r="CD95" s="803"/>
      <c r="CE95" s="803"/>
      <c r="CF95" s="803"/>
      <c r="CG95" s="804"/>
    </row>
    <row r="96" spans="4:85" ht="13.5" customHeight="1">
      <c r="BG96" s="618"/>
      <c r="BH96" s="618"/>
      <c r="BI96" s="618"/>
      <c r="BJ96" s="618"/>
      <c r="BK96" s="618"/>
      <c r="BL96" s="618"/>
      <c r="BM96" s="618"/>
      <c r="BN96" s="618"/>
      <c r="BO96" s="618"/>
      <c r="BP96" s="816"/>
      <c r="BQ96" s="806"/>
      <c r="BR96" s="806"/>
      <c r="BS96" s="806"/>
      <c r="BT96" s="806"/>
      <c r="BU96" s="806"/>
      <c r="BV96" s="806"/>
      <c r="BW96" s="806"/>
      <c r="BX96" s="806"/>
      <c r="BY96" s="806"/>
      <c r="BZ96" s="806"/>
      <c r="CA96" s="806"/>
      <c r="CB96" s="806"/>
      <c r="CC96" s="806"/>
      <c r="CD96" s="806"/>
      <c r="CE96" s="806"/>
      <c r="CF96" s="806"/>
      <c r="CG96" s="807"/>
    </row>
    <row r="97" spans="59:85" ht="13.5" customHeight="1">
      <c r="BG97" s="618"/>
      <c r="BH97" s="618"/>
      <c r="BI97" s="618"/>
      <c r="BJ97" s="618"/>
      <c r="BK97" s="618"/>
      <c r="BL97" s="618"/>
      <c r="BM97" s="618"/>
      <c r="BN97" s="618"/>
      <c r="BO97" s="618"/>
      <c r="BP97" s="816"/>
      <c r="BQ97" s="806"/>
      <c r="BR97" s="806"/>
      <c r="BS97" s="806"/>
      <c r="BT97" s="806"/>
      <c r="BU97" s="806"/>
      <c r="BV97" s="806"/>
      <c r="BW97" s="806"/>
      <c r="BX97" s="806"/>
      <c r="BY97" s="806"/>
      <c r="BZ97" s="806"/>
      <c r="CA97" s="806"/>
      <c r="CB97" s="806"/>
      <c r="CC97" s="806"/>
      <c r="CD97" s="806"/>
      <c r="CE97" s="806"/>
      <c r="CF97" s="806"/>
      <c r="CG97" s="807"/>
    </row>
    <row r="98" spans="59:85" ht="13.5" customHeight="1">
      <c r="BG98" s="618"/>
      <c r="BH98" s="618"/>
      <c r="BI98" s="618"/>
      <c r="BJ98" s="618"/>
      <c r="BK98" s="618"/>
      <c r="BL98" s="618"/>
      <c r="BM98" s="618"/>
      <c r="BN98" s="618"/>
      <c r="BO98" s="618"/>
      <c r="BP98" s="816"/>
      <c r="BQ98" s="806"/>
      <c r="BR98" s="806"/>
      <c r="BS98" s="806"/>
      <c r="BT98" s="806"/>
      <c r="BU98" s="806"/>
      <c r="BV98" s="806"/>
      <c r="BW98" s="806"/>
      <c r="BX98" s="806"/>
      <c r="BY98" s="806"/>
      <c r="BZ98" s="806"/>
      <c r="CA98" s="806"/>
      <c r="CB98" s="806"/>
      <c r="CC98" s="806"/>
      <c r="CD98" s="806"/>
      <c r="CE98" s="806"/>
      <c r="CF98" s="806"/>
      <c r="CG98" s="807"/>
    </row>
    <row r="99" spans="59:85" ht="13.5" customHeight="1">
      <c r="BG99" s="618"/>
      <c r="BH99" s="618"/>
      <c r="BI99" s="618"/>
      <c r="BJ99" s="618"/>
      <c r="BK99" s="618"/>
      <c r="BL99" s="618"/>
      <c r="BM99" s="618"/>
      <c r="BN99" s="618"/>
      <c r="BO99" s="618"/>
      <c r="BP99" s="817"/>
      <c r="BQ99" s="818"/>
      <c r="BR99" s="818"/>
      <c r="BS99" s="818"/>
      <c r="BT99" s="818"/>
      <c r="BU99" s="818"/>
      <c r="BV99" s="818"/>
      <c r="BW99" s="818"/>
      <c r="BX99" s="818"/>
      <c r="BY99" s="818"/>
      <c r="BZ99" s="818"/>
      <c r="CA99" s="818"/>
      <c r="CB99" s="818"/>
      <c r="CC99" s="818"/>
      <c r="CD99" s="818"/>
      <c r="CE99" s="818"/>
      <c r="CF99" s="818"/>
      <c r="CG99" s="819"/>
    </row>
  </sheetData>
  <sheetProtection password="CCEB" sheet="1" objects="1" scenarios="1"/>
  <protectedRanges>
    <protectedRange sqref="B17:B21" name="範囲3"/>
    <protectedRange sqref="AV26:AY29 B53:B1048576 B17:B24 R3:R15 R21:R33 B26:B33 B35:B51 R35:R51 C12:C13 R94:R1048576 B15 B3:B10 R53:R60 R62:R86" name="範囲1"/>
    <protectedRange sqref="I11:M12" name="範囲2"/>
    <protectedRange sqref="B15:B1048576 B3:B10 C12:C13" name="範囲4"/>
    <protectedRange sqref="R3:R60 R62:R1048576" name="範囲5"/>
    <protectedRange sqref="B1:B1048576 R1:R1048576" name="範囲6"/>
  </protectedRanges>
  <mergeCells count="239">
    <mergeCell ref="A26:A28"/>
    <mergeCell ref="B17:B19"/>
    <mergeCell ref="B20:B21"/>
    <mergeCell ref="C20:N21"/>
    <mergeCell ref="C17:N19"/>
    <mergeCell ref="S17:T20"/>
    <mergeCell ref="BG51:BH55"/>
    <mergeCell ref="BG46:BH50"/>
    <mergeCell ref="R55:R57"/>
    <mergeCell ref="S43:AA45"/>
    <mergeCell ref="AP44:AR44"/>
    <mergeCell ref="AP37:AR37"/>
    <mergeCell ref="AB36:AR36"/>
    <mergeCell ref="AU53:AU56"/>
    <mergeCell ref="AP53:AR53"/>
    <mergeCell ref="AP54:AR54"/>
    <mergeCell ref="S53:AA54"/>
    <mergeCell ref="AV52:AY52"/>
    <mergeCell ref="U46:V46"/>
    <mergeCell ref="X47:X48"/>
    <mergeCell ref="AB55:AD55"/>
    <mergeCell ref="AB56:AD56"/>
    <mergeCell ref="AB54:AD54"/>
    <mergeCell ref="AA47:AA48"/>
    <mergeCell ref="AD47:AD48"/>
    <mergeCell ref="BP95:CG99"/>
    <mergeCell ref="BP86:CG89"/>
    <mergeCell ref="BE73:BF77"/>
    <mergeCell ref="BG90:BH94"/>
    <mergeCell ref="BI90:BJ94"/>
    <mergeCell ref="BK90:BO94"/>
    <mergeCell ref="BI86:BJ89"/>
    <mergeCell ref="BK86:BO89"/>
    <mergeCell ref="BG86:BH89"/>
    <mergeCell ref="BP90:CG94"/>
    <mergeCell ref="BG71:BH75"/>
    <mergeCell ref="BK95:BO99"/>
    <mergeCell ref="AV74:AY74"/>
    <mergeCell ref="AV66:AY69"/>
    <mergeCell ref="AV53:AY56"/>
    <mergeCell ref="BP46:CG50"/>
    <mergeCell ref="BK51:BO55"/>
    <mergeCell ref="BP56:CG60"/>
    <mergeCell ref="BK66:BO70"/>
    <mergeCell ref="BP66:CG70"/>
    <mergeCell ref="BK46:BO50"/>
    <mergeCell ref="S70:T73"/>
    <mergeCell ref="U70:U73"/>
    <mergeCell ref="V58:Z60"/>
    <mergeCell ref="AE70:AF73"/>
    <mergeCell ref="AG70:AG73"/>
    <mergeCell ref="AH70:AO73"/>
    <mergeCell ref="AP71:AR71"/>
    <mergeCell ref="AP72:AR72"/>
    <mergeCell ref="V70:Y73"/>
    <mergeCell ref="AP67:AR67"/>
    <mergeCell ref="AP68:AR68"/>
    <mergeCell ref="C70:D73"/>
    <mergeCell ref="E70:E73"/>
    <mergeCell ref="F70:I73"/>
    <mergeCell ref="AG47:AG48"/>
    <mergeCell ref="R58:R60"/>
    <mergeCell ref="Q55:Q57"/>
    <mergeCell ref="BE78:BF82"/>
    <mergeCell ref="BG95:BH99"/>
    <mergeCell ref="BI95:BJ99"/>
    <mergeCell ref="BI46:BJ50"/>
    <mergeCell ref="C61:D64"/>
    <mergeCell ref="E61:M64"/>
    <mergeCell ref="Q61:Q62"/>
    <mergeCell ref="V61:V69"/>
    <mergeCell ref="BI51:BJ55"/>
    <mergeCell ref="AV65:AY65"/>
    <mergeCell ref="AS66:AT69"/>
    <mergeCell ref="AU66:AU69"/>
    <mergeCell ref="BE66:BF70"/>
    <mergeCell ref="AS70:AT73"/>
    <mergeCell ref="AU70:AU73"/>
    <mergeCell ref="AV70:AY73"/>
    <mergeCell ref="BI66:BJ70"/>
    <mergeCell ref="BG66:BH70"/>
    <mergeCell ref="A57:A60"/>
    <mergeCell ref="B57:B60"/>
    <mergeCell ref="C57:D60"/>
    <mergeCell ref="AK62:AK64"/>
    <mergeCell ref="AJ62:AJ64"/>
    <mergeCell ref="W69:Y69"/>
    <mergeCell ref="Q58:Q60"/>
    <mergeCell ref="AD59:AD61"/>
    <mergeCell ref="A65:A66"/>
    <mergeCell ref="B65:B66"/>
    <mergeCell ref="C65:N66"/>
    <mergeCell ref="D67:D69"/>
    <mergeCell ref="E67:E69"/>
    <mergeCell ref="G69:I69"/>
    <mergeCell ref="AE66:AF69"/>
    <mergeCell ref="AG66:AG69"/>
    <mergeCell ref="AH66:AO69"/>
    <mergeCell ref="AG59:AG61"/>
    <mergeCell ref="AH59:AO61"/>
    <mergeCell ref="Y62:AA63"/>
    <mergeCell ref="Y61:AA61"/>
    <mergeCell ref="P55:P57"/>
    <mergeCell ref="P58:P60"/>
    <mergeCell ref="CV55:DC57"/>
    <mergeCell ref="AP56:AP58"/>
    <mergeCell ref="AE56:AF58"/>
    <mergeCell ref="AG56:AG58"/>
    <mergeCell ref="AH56:AO58"/>
    <mergeCell ref="BE56:BF60"/>
    <mergeCell ref="BG56:BH60"/>
    <mergeCell ref="AG53:AG55"/>
    <mergeCell ref="AH53:AO55"/>
    <mergeCell ref="AS53:AT56"/>
    <mergeCell ref="AE53:AF55"/>
    <mergeCell ref="AE59:AF61"/>
    <mergeCell ref="BI56:BJ60"/>
    <mergeCell ref="BK56:BO60"/>
    <mergeCell ref="BE61:BF65"/>
    <mergeCell ref="BG61:BH65"/>
    <mergeCell ref="BI61:BJ65"/>
    <mergeCell ref="BK61:BO65"/>
    <mergeCell ref="BP61:CG65"/>
    <mergeCell ref="BP51:CG55"/>
    <mergeCell ref="CP55:CP57"/>
    <mergeCell ref="CQ55:CR57"/>
    <mergeCell ref="CS55:CU57"/>
    <mergeCell ref="A47:A48"/>
    <mergeCell ref="B47:B48"/>
    <mergeCell ref="C47:N48"/>
    <mergeCell ref="D49:D51"/>
    <mergeCell ref="E49:E51"/>
    <mergeCell ref="BE51:BF55"/>
    <mergeCell ref="A53:A56"/>
    <mergeCell ref="B53:B56"/>
    <mergeCell ref="BE46:BF50"/>
    <mergeCell ref="S55:U57"/>
    <mergeCell ref="V55:Z57"/>
    <mergeCell ref="AA55:AA60"/>
    <mergeCell ref="S58:U60"/>
    <mergeCell ref="C53:D56"/>
    <mergeCell ref="E53:M56"/>
    <mergeCell ref="N53:N64"/>
    <mergeCell ref="R53:R54"/>
    <mergeCell ref="E57:M60"/>
    <mergeCell ref="E43:M46"/>
    <mergeCell ref="Q43:Q45"/>
    <mergeCell ref="R43:R45"/>
    <mergeCell ref="BE41:BF45"/>
    <mergeCell ref="A61:A64"/>
    <mergeCell ref="B61:B64"/>
    <mergeCell ref="A35:A38"/>
    <mergeCell ref="B35:B38"/>
    <mergeCell ref="C35:D38"/>
    <mergeCell ref="E35:M38"/>
    <mergeCell ref="N35:N46"/>
    <mergeCell ref="R35:R38"/>
    <mergeCell ref="S35:Z38"/>
    <mergeCell ref="O37:Q37"/>
    <mergeCell ref="BK36:BO40"/>
    <mergeCell ref="AS35:AT38"/>
    <mergeCell ref="AU35:AU38"/>
    <mergeCell ref="AV35:AY38"/>
    <mergeCell ref="AB43:AR43"/>
    <mergeCell ref="A39:A42"/>
    <mergeCell ref="B39:B42"/>
    <mergeCell ref="C39:D42"/>
    <mergeCell ref="E39:M42"/>
    <mergeCell ref="Q39:Q42"/>
    <mergeCell ref="R39:R42"/>
    <mergeCell ref="A43:A46"/>
    <mergeCell ref="B43:B46"/>
    <mergeCell ref="C43:D46"/>
    <mergeCell ref="BK41:BO45"/>
    <mergeCell ref="S39:Z42"/>
    <mergeCell ref="AJ3:AY4"/>
    <mergeCell ref="T3:AI4"/>
    <mergeCell ref="C14:M14"/>
    <mergeCell ref="C11:H12"/>
    <mergeCell ref="B29:B30"/>
    <mergeCell ref="C29:N30"/>
    <mergeCell ref="B26:B28"/>
    <mergeCell ref="C26:E28"/>
    <mergeCell ref="F26:M28"/>
    <mergeCell ref="N26:N28"/>
    <mergeCell ref="AE25:AY25"/>
    <mergeCell ref="AH26:AT29"/>
    <mergeCell ref="AE26:AF29"/>
    <mergeCell ref="AG26:AG29"/>
    <mergeCell ref="AU26:AU29"/>
    <mergeCell ref="AV26:AY29"/>
    <mergeCell ref="CJ26:CJ30"/>
    <mergeCell ref="CK26:CK30"/>
    <mergeCell ref="CL26:CL30"/>
    <mergeCell ref="BI26:BJ30"/>
    <mergeCell ref="BK26:BO30"/>
    <mergeCell ref="BP26:CG30"/>
    <mergeCell ref="BP36:CG40"/>
    <mergeCell ref="BP31:CG35"/>
    <mergeCell ref="C8:Q9"/>
    <mergeCell ref="BE26:BF30"/>
    <mergeCell ref="BG26:BH30"/>
    <mergeCell ref="D22:D24"/>
    <mergeCell ref="E22:E24"/>
    <mergeCell ref="U17:U20"/>
    <mergeCell ref="V17:Y20"/>
    <mergeCell ref="V16:Y16"/>
    <mergeCell ref="BK31:BO35"/>
    <mergeCell ref="AA35:AA42"/>
    <mergeCell ref="BP41:CG45"/>
    <mergeCell ref="AE30:AY33"/>
    <mergeCell ref="BI41:BJ45"/>
    <mergeCell ref="BE36:BF40"/>
    <mergeCell ref="BG41:BH45"/>
    <mergeCell ref="CH26:CH30"/>
    <mergeCell ref="T1:AY1"/>
    <mergeCell ref="B1:B7"/>
    <mergeCell ref="R1:R7"/>
    <mergeCell ref="CI26:CI30"/>
    <mergeCell ref="D31:D33"/>
    <mergeCell ref="E31:E33"/>
    <mergeCell ref="BG36:BH40"/>
    <mergeCell ref="BI36:BJ40"/>
    <mergeCell ref="AS42:AT45"/>
    <mergeCell ref="AU42:AU45"/>
    <mergeCell ref="AV42:AY45"/>
    <mergeCell ref="AV41:AY41"/>
    <mergeCell ref="O36:Q36"/>
    <mergeCell ref="BE31:BF35"/>
    <mergeCell ref="BG31:BH35"/>
    <mergeCell ref="BI31:BJ35"/>
    <mergeCell ref="C4:Q6"/>
    <mergeCell ref="N11:N12"/>
    <mergeCell ref="O11:Q12"/>
    <mergeCell ref="Y8:AB11"/>
    <mergeCell ref="AC8:AY11"/>
    <mergeCell ref="Y12:AB14"/>
    <mergeCell ref="AC12:AY14"/>
    <mergeCell ref="I11:M12"/>
  </mergeCells>
  <phoneticPr fontId="11"/>
  <conditionalFormatting sqref="AC12:AY14 AC8">
    <cfRule type="expression" dxfId="83" priority="1275">
      <formula>$AC$8=$BP$90</formula>
    </cfRule>
    <cfRule type="expression" dxfId="82" priority="1276">
      <formula>$AC$8=$BP$86</formula>
    </cfRule>
  </conditionalFormatting>
  <conditionalFormatting sqref="B17:B21">
    <cfRule type="expression" dxfId="81" priority="10">
      <formula>$I$11=""</formula>
    </cfRule>
    <cfRule type="expression" dxfId="80" priority="41">
      <formula>$I$11&lt;&gt;""</formula>
    </cfRule>
  </conditionalFormatting>
  <conditionalFormatting sqref="O17:R18 S17:Y20">
    <cfRule type="expression" dxfId="79" priority="40">
      <formula>AND($I$11&lt;&gt;"",$B$17="✔")</formula>
    </cfRule>
  </conditionalFormatting>
  <conditionalFormatting sqref="D22:E24 B26:B30">
    <cfRule type="expression" dxfId="78" priority="39">
      <formula>AND($I$11&lt;&gt;"",$B$20="✔")</formula>
    </cfRule>
  </conditionalFormatting>
  <conditionalFormatting sqref="O27:AD28 AV26:AY29">
    <cfRule type="expression" dxfId="77" priority="38">
      <formula>AND($I$11&lt;&gt;"",$B$20="✔",$B$26="✔")</formula>
    </cfRule>
  </conditionalFormatting>
  <conditionalFormatting sqref="O27:AD28 AE26:AY29">
    <cfRule type="expression" dxfId="76" priority="37">
      <formula>AND($I$11&lt;&gt;"",$B$20="✔",$B$26="✔",$AV$26&lt;&gt;"")</formula>
    </cfRule>
  </conditionalFormatting>
  <conditionalFormatting sqref="D31:E33 B35:B48">
    <cfRule type="expression" dxfId="75" priority="36">
      <formula>AND($I$11&lt;&gt;"",$B$20="✔",$B$29="✔")</formula>
    </cfRule>
  </conditionalFormatting>
  <conditionalFormatting sqref="D49:E51 B53:B66">
    <cfRule type="expression" dxfId="74" priority="35">
      <formula>AND($I$11&lt;&gt;"",$B$20="✔",$B$29="✔",$B$47="✔")</formula>
    </cfRule>
  </conditionalFormatting>
  <conditionalFormatting sqref="D67:E69 C70:I73">
    <cfRule type="expression" dxfId="73" priority="34">
      <formula>$C$70="✔"</formula>
    </cfRule>
  </conditionalFormatting>
  <conditionalFormatting sqref="R34:AY73">
    <cfRule type="expression" dxfId="72" priority="33">
      <formula>$AE$26="✔"</formula>
    </cfRule>
  </conditionalFormatting>
  <conditionalFormatting sqref="D31:D33 D49:D51 D67:D69">
    <cfRule type="expression" dxfId="71" priority="32">
      <formula>$AE$26="✔"</formula>
    </cfRule>
  </conditionalFormatting>
  <conditionalFormatting sqref="E31:E33 E49:E51 E67:E69 O37:Q37">
    <cfRule type="expression" dxfId="70" priority="31">
      <formula>$AE$26="✔"</formula>
    </cfRule>
  </conditionalFormatting>
  <conditionalFormatting sqref="C70:I73">
    <cfRule type="expression" dxfId="69" priority="30">
      <formula>$AE$26="✔"</formula>
    </cfRule>
  </conditionalFormatting>
  <conditionalFormatting sqref="B47:N48 B65:N66">
    <cfRule type="expression" dxfId="68" priority="29">
      <formula>$AE$26="✔"</formula>
    </cfRule>
  </conditionalFormatting>
  <conditionalFormatting sqref="O36:Q36 O53:Q53">
    <cfRule type="expression" dxfId="67" priority="28">
      <formula>$AE$26="✔"</formula>
    </cfRule>
  </conditionalFormatting>
  <conditionalFormatting sqref="O54:Q54">
    <cfRule type="expression" dxfId="66" priority="27">
      <formula>$AE$26="✔"</formula>
    </cfRule>
  </conditionalFormatting>
  <conditionalFormatting sqref="B35:B46 B53:B64">
    <cfRule type="expression" dxfId="65" priority="1">
      <formula>$AE$26="✔"</formula>
    </cfRule>
    <cfRule type="expression" dxfId="64" priority="26">
      <formula>$AE$26="✔"</formula>
    </cfRule>
  </conditionalFormatting>
  <conditionalFormatting sqref="O36:Q37 R35:R45">
    <cfRule type="expression" dxfId="63" priority="25">
      <formula>AND($I$11&lt;&gt;"",$B$20="✔",$B$29="✔",$A$47&gt;0)</formula>
    </cfRule>
  </conditionalFormatting>
  <conditionalFormatting sqref="AB36:AR37 AS35:AY38">
    <cfRule type="expression" dxfId="62" priority="24">
      <formula>$AS$35="✔"</formula>
    </cfRule>
  </conditionalFormatting>
  <conditionalFormatting sqref="AB43:AR44 AS42:AY45">
    <cfRule type="expression" dxfId="61" priority="23">
      <formula>$AS$42="✔"</formula>
    </cfRule>
  </conditionalFormatting>
  <conditionalFormatting sqref="O53:Q54 R53:R60">
    <cfRule type="expression" dxfId="60" priority="22">
      <formula>AND($I$11&lt;&gt;"",$B$20="✔",$B$29="✔",$B$47="✔",$A$65&gt;0)</formula>
    </cfRule>
  </conditionalFormatting>
  <conditionalFormatting sqref="AB55:AD56">
    <cfRule type="expression" dxfId="59" priority="12">
      <formula>AND($I$11&lt;&gt;"",$B$20="✔",$B$29="✔",$B$47="✔",$A$65&gt;0,$Y$62="○")</formula>
    </cfRule>
    <cfRule type="expression" dxfId="58" priority="21">
      <formula>$Y$62&lt;&gt;"○"</formula>
    </cfRule>
  </conditionalFormatting>
  <conditionalFormatting sqref="AB53:AD54">
    <cfRule type="expression" dxfId="57" priority="15">
      <formula>AND($I$11&lt;&gt;"",$B$20="✔",$B$29="✔",$B$47="✔",$A$65&gt;0,$Y$62&lt;&gt;"○",$R$53="✔")</formula>
    </cfRule>
    <cfRule type="expression" dxfId="56" priority="18">
      <formula>AND(OR($I$11="継続",$I$11="なし"),$B$20="✔",$B$29="✔",$B$47="✔",$A$65&gt;0,$Y$62&lt;&gt;"○",$R$53="✔")</formula>
    </cfRule>
    <cfRule type="expression" dxfId="55" priority="20">
      <formula>$Y$62="○"</formula>
    </cfRule>
  </conditionalFormatting>
  <conditionalFormatting sqref="R55:R60">
    <cfRule type="expression" dxfId="54" priority="3">
      <formula>AND($I$11&lt;&gt;"",$B$20="✔",$B$29="✔",$B$47="✔",$A$57&lt;&gt;1)</formula>
    </cfRule>
    <cfRule type="expression" dxfId="53" priority="19">
      <formula>AND($I$11&lt;&gt;"",$B$20="✔",$B$29="✔",$B$47="✔",$B$57="✔",$R$53="✔")</formula>
    </cfRule>
  </conditionalFormatting>
  <conditionalFormatting sqref="AJ62:AK64">
    <cfRule type="expression" dxfId="52" priority="17">
      <formula>$AE$59="✔"</formula>
    </cfRule>
  </conditionalFormatting>
  <conditionalFormatting sqref="AP71:AR72 AS70:AY73">
    <cfRule type="expression" dxfId="51" priority="16">
      <formula>$AS$70="✔"</formula>
    </cfRule>
  </conditionalFormatting>
  <conditionalFormatting sqref="AP67:AR68 AS66:AY69">
    <cfRule type="expression" dxfId="50" priority="14">
      <formula>$AS$66="✔"</formula>
    </cfRule>
  </conditionalFormatting>
  <conditionalFormatting sqref="AP53:AR54 AS53:AY56">
    <cfRule type="expression" dxfId="49" priority="13">
      <formula>$AS$53="✔"</formula>
    </cfRule>
  </conditionalFormatting>
  <conditionalFormatting sqref="U61:V69 S70:Y73">
    <cfRule type="expression" dxfId="48" priority="11">
      <formula>$S$70="✔"</formula>
    </cfRule>
  </conditionalFormatting>
  <conditionalFormatting sqref="B26:B30">
    <cfRule type="expression" dxfId="47" priority="9">
      <formula>OR($I$11="",$B$20="")</formula>
    </cfRule>
  </conditionalFormatting>
  <conditionalFormatting sqref="AV26:AY29">
    <cfRule type="expression" dxfId="46" priority="8">
      <formula>OR($I$11="",$B$20="",$B$26="")</formula>
    </cfRule>
  </conditionalFormatting>
  <conditionalFormatting sqref="B35:B48">
    <cfRule type="expression" dxfId="45" priority="7">
      <formula>OR($I$11="",$B$20="",$B$29="")</formula>
    </cfRule>
  </conditionalFormatting>
  <conditionalFormatting sqref="R35:R45">
    <cfRule type="expression" dxfId="44" priority="6">
      <formula>OR($I$11="",$B$20="",$B$29="",$A$47=0)</formula>
    </cfRule>
  </conditionalFormatting>
  <conditionalFormatting sqref="B53:B66">
    <cfRule type="expression" dxfId="43" priority="5">
      <formula>OR($I$11="",$B$20="",$B$29="",$B$47="")</formula>
    </cfRule>
  </conditionalFormatting>
  <conditionalFormatting sqref="R53:R54">
    <cfRule type="expression" dxfId="42" priority="4">
      <formula>OR($I$11="",$B$20="",$B$29="",$B$47="",$A$65=0)</formula>
    </cfRule>
  </conditionalFormatting>
  <dataValidations count="15">
    <dataValidation type="list" allowBlank="1" showInputMessage="1" showErrorMessage="1" sqref="CQ55">
      <formula1>"✔"</formula1>
    </dataValidation>
    <dataValidation type="list" allowBlank="1" showInputMessage="1" showErrorMessage="1" sqref="B26:B28">
      <formula1>$P$30:$P$31</formula1>
    </dataValidation>
    <dataValidation type="list" allowBlank="1" showInputMessage="1" showErrorMessage="1" sqref="AV26">
      <formula1>$BO$12:$BO$16</formula1>
    </dataValidation>
    <dataValidation type="list" allowBlank="1" showInputMessage="1" showErrorMessage="1" sqref="B47:B48">
      <formula1>$O$47:$O$48</formula1>
    </dataValidation>
    <dataValidation type="list" allowBlank="1" showInputMessage="1" showErrorMessage="1" sqref="B35:B46">
      <formula1>$P$47:$P$48</formula1>
    </dataValidation>
    <dataValidation type="list" allowBlank="1" showInputMessage="1" showErrorMessage="1" sqref="R35:R42">
      <formula1>$AC$46:$AC$47</formula1>
    </dataValidation>
    <dataValidation type="list" allowBlank="1" showInputMessage="1" showErrorMessage="1" sqref="R43:R45">
      <formula1>$AB$46:$AB$47</formula1>
    </dataValidation>
    <dataValidation type="list" allowBlank="1" showInputMessage="1" showErrorMessage="1" sqref="B65:B66">
      <formula1>$O$65:$O$66</formula1>
    </dataValidation>
    <dataValidation type="list" allowBlank="1" showInputMessage="1" showErrorMessage="1" sqref="B53:B64">
      <formula1>$P$65:$P$66</formula1>
    </dataValidation>
    <dataValidation type="list" allowBlank="1" showInputMessage="1" showErrorMessage="1" sqref="B29:B30">
      <formula1>$O$30:$O$31</formula1>
    </dataValidation>
    <dataValidation type="list" allowBlank="1" showInputMessage="1" showErrorMessage="1" sqref="I11:M12">
      <formula1>$BG$13:$BG$16</formula1>
    </dataValidation>
    <dataValidation type="list" allowBlank="1" showInputMessage="1" showErrorMessage="1" sqref="B17:B19">
      <formula1>$P$20:$P$21</formula1>
    </dataValidation>
    <dataValidation type="list" allowBlank="1" showInputMessage="1" showErrorMessage="1" sqref="B20:B21">
      <formula1>$O$20:$O$21</formula1>
    </dataValidation>
    <dataValidation type="list" allowBlank="1" showInputMessage="1" showErrorMessage="1" sqref="R53:R54">
      <formula1>$AB$61:$AB$62</formula1>
    </dataValidation>
    <dataValidation type="list" allowBlank="1" showInputMessage="1" showErrorMessage="1" sqref="R55:R60">
      <formula1>$AC$61:$AC$62</formula1>
    </dataValidation>
  </dataValidations>
  <printOptions horizontalCentered="1" verticalCentered="1"/>
  <pageMargins left="0.39370078740157483" right="0" top="0" bottom="0" header="0.51181102362204722" footer="0.51181102362204722"/>
  <pageSetup paperSize="9"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B171"/>
  <sheetViews>
    <sheetView showGridLines="0" view="pageBreakPreview" zoomScale="55" zoomScaleNormal="160" zoomScaleSheetLayoutView="55" workbookViewId="0">
      <selection activeCell="AH40" sqref="AH40:AJ50"/>
    </sheetView>
  </sheetViews>
  <sheetFormatPr defaultColWidth="2.25" defaultRowHeight="13.5" customHeight="1"/>
  <cols>
    <col min="1" max="55" width="4.375" style="1" customWidth="1"/>
    <col min="56" max="88" width="2.25" style="1" hidden="1" customWidth="1"/>
    <col min="89" max="108" width="2.25" style="1" customWidth="1"/>
    <col min="109" max="16384" width="2.25" style="1"/>
  </cols>
  <sheetData>
    <row r="1" spans="1:106" ht="49.5" customHeight="1">
      <c r="A1" s="15"/>
      <c r="B1" s="343" t="s">
        <v>251</v>
      </c>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15"/>
    </row>
    <row r="2" spans="1:106" ht="4.5" customHeight="1"/>
    <row r="3" spans="1:106" ht="20.100000000000001" customHeight="1" thickBot="1">
      <c r="A3" s="3"/>
      <c r="B3" s="309"/>
      <c r="C3" s="309"/>
      <c r="D3" s="309"/>
      <c r="E3" s="309"/>
      <c r="F3" s="309"/>
      <c r="G3" s="309"/>
      <c r="H3" s="309"/>
      <c r="I3" s="309"/>
      <c r="J3" s="309"/>
      <c r="K3" s="309"/>
      <c r="L3" s="309"/>
      <c r="M3" s="309"/>
      <c r="N3" s="309"/>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CP3" s="243"/>
      <c r="CQ3" s="244"/>
      <c r="CR3" s="244"/>
      <c r="CS3" s="244"/>
      <c r="CT3" s="244"/>
      <c r="CU3" s="244"/>
      <c r="CV3" s="244"/>
      <c r="CW3" s="244"/>
      <c r="CX3" s="244"/>
      <c r="CY3" s="244"/>
      <c r="CZ3" s="244"/>
      <c r="DA3" s="244"/>
      <c r="DB3" s="244"/>
    </row>
    <row r="4" spans="1:106" ht="20.100000000000001" customHeight="1">
      <c r="A4" s="3"/>
      <c r="B4" s="848" t="s">
        <v>241</v>
      </c>
      <c r="C4" s="848"/>
      <c r="D4" s="848"/>
      <c r="E4" s="848"/>
      <c r="F4" s="848"/>
      <c r="G4" s="848"/>
      <c r="H4" s="848"/>
      <c r="I4" s="848"/>
      <c r="J4" s="848"/>
      <c r="K4" s="848"/>
      <c r="L4" s="848"/>
      <c r="M4" s="848"/>
      <c r="N4" s="848"/>
      <c r="O4" s="848"/>
      <c r="P4" s="1052" t="s">
        <v>243</v>
      </c>
      <c r="Q4" s="1053"/>
      <c r="R4" s="1053"/>
      <c r="S4" s="1053"/>
      <c r="T4" s="1053"/>
      <c r="U4" s="1053"/>
      <c r="V4" s="1053"/>
      <c r="W4" s="1053"/>
      <c r="X4" s="1053"/>
      <c r="Y4" s="1053"/>
      <c r="Z4" s="1053"/>
      <c r="AA4" s="1053"/>
      <c r="AB4" s="1053"/>
      <c r="AC4" s="1053"/>
      <c r="AD4" s="1053"/>
      <c r="AE4" s="1053"/>
      <c r="AF4" s="1053"/>
      <c r="AG4" s="1053"/>
      <c r="AH4" s="1053"/>
      <c r="AI4" s="1053"/>
      <c r="AJ4" s="1053"/>
      <c r="AK4" s="1053"/>
      <c r="AL4" s="1053"/>
      <c r="AM4" s="1053"/>
      <c r="AN4" s="1053"/>
      <c r="AO4" s="67"/>
      <c r="AP4" s="1055" t="s">
        <v>211</v>
      </c>
      <c r="AQ4" s="1056"/>
      <c r="AR4" s="1056"/>
      <c r="AS4" s="1056"/>
      <c r="AT4" s="1056"/>
      <c r="AU4" s="1056"/>
      <c r="AV4" s="1056"/>
      <c r="AW4" s="1056"/>
      <c r="AX4" s="1056"/>
      <c r="AY4" s="1056"/>
      <c r="AZ4" s="1056"/>
      <c r="BA4" s="1056"/>
      <c r="BB4" s="1057"/>
      <c r="BC4" s="209"/>
      <c r="CP4" s="244"/>
      <c r="CQ4" s="244"/>
      <c r="CR4" s="244"/>
      <c r="CS4" s="244"/>
      <c r="CT4" s="244"/>
      <c r="CU4" s="244"/>
      <c r="CV4" s="244"/>
      <c r="CW4" s="244"/>
      <c r="CX4" s="244"/>
      <c r="CY4" s="244"/>
      <c r="CZ4" s="244"/>
      <c r="DA4" s="244"/>
      <c r="DB4" s="244"/>
    </row>
    <row r="5" spans="1:106" ht="20.100000000000001" customHeight="1">
      <c r="A5" s="3"/>
      <c r="B5" s="848"/>
      <c r="C5" s="848"/>
      <c r="D5" s="848"/>
      <c r="E5" s="848"/>
      <c r="F5" s="848"/>
      <c r="G5" s="848"/>
      <c r="H5" s="848"/>
      <c r="I5" s="848"/>
      <c r="J5" s="848"/>
      <c r="K5" s="848"/>
      <c r="L5" s="848"/>
      <c r="M5" s="848"/>
      <c r="N5" s="848"/>
      <c r="O5" s="848"/>
      <c r="P5" s="1053"/>
      <c r="Q5" s="1053"/>
      <c r="R5" s="1053"/>
      <c r="S5" s="1053"/>
      <c r="T5" s="1053"/>
      <c r="U5" s="1053"/>
      <c r="V5" s="1053"/>
      <c r="W5" s="1053"/>
      <c r="X5" s="1053"/>
      <c r="Y5" s="1053"/>
      <c r="Z5" s="1053"/>
      <c r="AA5" s="1053"/>
      <c r="AB5" s="1053"/>
      <c r="AC5" s="1053"/>
      <c r="AD5" s="1053"/>
      <c r="AE5" s="1053"/>
      <c r="AF5" s="1053"/>
      <c r="AG5" s="1053"/>
      <c r="AH5" s="1053"/>
      <c r="AI5" s="1053"/>
      <c r="AJ5" s="1053"/>
      <c r="AK5" s="1053"/>
      <c r="AL5" s="1053"/>
      <c r="AM5" s="1053"/>
      <c r="AN5" s="1053"/>
      <c r="AO5" s="67"/>
      <c r="AP5" s="1058"/>
      <c r="AQ5" s="1059"/>
      <c r="AR5" s="1059"/>
      <c r="AS5" s="1059"/>
      <c r="AT5" s="1059"/>
      <c r="AU5" s="1059"/>
      <c r="AV5" s="1059"/>
      <c r="AW5" s="1059"/>
      <c r="AX5" s="1059"/>
      <c r="AY5" s="1059"/>
      <c r="AZ5" s="1059"/>
      <c r="BA5" s="1059"/>
      <c r="BB5" s="1060"/>
      <c r="BC5" s="209"/>
      <c r="CP5" s="244"/>
      <c r="CQ5" s="244"/>
      <c r="CR5" s="244"/>
      <c r="CS5" s="244"/>
      <c r="CT5" s="244"/>
      <c r="CU5" s="244"/>
      <c r="CV5" s="244"/>
      <c r="CW5" s="244"/>
      <c r="CX5" s="244"/>
      <c r="CY5" s="244"/>
      <c r="CZ5" s="244"/>
      <c r="DA5" s="244"/>
      <c r="DB5" s="244"/>
    </row>
    <row r="6" spans="1:106" ht="9.9499999999999993" customHeight="1" thickBot="1">
      <c r="A6" s="3"/>
      <c r="B6" s="848"/>
      <c r="C6" s="848"/>
      <c r="D6" s="848"/>
      <c r="E6" s="848"/>
      <c r="F6" s="848"/>
      <c r="G6" s="848"/>
      <c r="H6" s="848"/>
      <c r="I6" s="848"/>
      <c r="J6" s="848"/>
      <c r="K6" s="848"/>
      <c r="L6" s="848"/>
      <c r="M6" s="848"/>
      <c r="N6" s="848"/>
      <c r="O6" s="848"/>
      <c r="P6" s="1053"/>
      <c r="Q6" s="1053"/>
      <c r="R6" s="1053"/>
      <c r="S6" s="1053"/>
      <c r="T6" s="1053"/>
      <c r="U6" s="1053"/>
      <c r="V6" s="1053"/>
      <c r="W6" s="1053"/>
      <c r="X6" s="1053"/>
      <c r="Y6" s="1053"/>
      <c r="Z6" s="1053"/>
      <c r="AA6" s="1053"/>
      <c r="AB6" s="1053"/>
      <c r="AC6" s="1053"/>
      <c r="AD6" s="1053"/>
      <c r="AE6" s="1053"/>
      <c r="AF6" s="1053"/>
      <c r="AG6" s="1053"/>
      <c r="AH6" s="1053"/>
      <c r="AI6" s="1053"/>
      <c r="AJ6" s="1053"/>
      <c r="AK6" s="1053"/>
      <c r="AL6" s="1053"/>
      <c r="AM6" s="1053"/>
      <c r="AN6" s="1053"/>
      <c r="AO6" s="67"/>
      <c r="AP6" s="1061"/>
      <c r="AQ6" s="1062"/>
      <c r="AR6" s="1062"/>
      <c r="AS6" s="1062"/>
      <c r="AT6" s="1062"/>
      <c r="AU6" s="1062"/>
      <c r="AV6" s="1062"/>
      <c r="AW6" s="1062"/>
      <c r="AX6" s="1062"/>
      <c r="AY6" s="1062"/>
      <c r="AZ6" s="1062"/>
      <c r="BA6" s="1062"/>
      <c r="BB6" s="1063"/>
      <c r="BC6" s="209"/>
    </row>
    <row r="7" spans="1:106" ht="9.9499999999999993" customHeight="1">
      <c r="A7" s="3"/>
      <c r="B7" s="67"/>
      <c r="C7" s="67"/>
      <c r="D7" s="67"/>
      <c r="E7" s="67"/>
      <c r="F7" s="67"/>
      <c r="G7" s="67"/>
      <c r="H7" s="67"/>
      <c r="I7" s="67"/>
      <c r="J7" s="67"/>
      <c r="K7" s="67"/>
      <c r="L7" s="67"/>
      <c r="M7" s="67"/>
      <c r="N7" s="67"/>
      <c r="O7" s="67"/>
      <c r="P7" s="1053"/>
      <c r="Q7" s="1053"/>
      <c r="R7" s="1053"/>
      <c r="S7" s="1053"/>
      <c r="T7" s="1053"/>
      <c r="U7" s="1053"/>
      <c r="V7" s="1053"/>
      <c r="W7" s="1053"/>
      <c r="X7" s="1053"/>
      <c r="Y7" s="1053"/>
      <c r="Z7" s="1053"/>
      <c r="AA7" s="1053"/>
      <c r="AB7" s="1053"/>
      <c r="AC7" s="1053"/>
      <c r="AD7" s="1053"/>
      <c r="AE7" s="1053"/>
      <c r="AF7" s="1053"/>
      <c r="AG7" s="1053"/>
      <c r="AH7" s="1053"/>
      <c r="AI7" s="1053"/>
      <c r="AJ7" s="1053"/>
      <c r="AK7" s="1053"/>
      <c r="AL7" s="1053"/>
      <c r="AM7" s="1053"/>
      <c r="AN7" s="1053"/>
      <c r="AO7" s="67"/>
      <c r="AP7" s="1074" t="str">
        <f>IF(OR(AB135="✔",AK135="✔",AB139="✔",AK139="✔",AT113="✔",AT117="✔",AV73="停止",AV73="警告"),"送付必要","送付不要")</f>
        <v>送付不要</v>
      </c>
      <c r="AQ7" s="1075"/>
      <c r="AR7" s="1075"/>
      <c r="AS7" s="1075"/>
      <c r="AT7" s="1075"/>
      <c r="AU7" s="1075"/>
      <c r="AV7" s="1075"/>
      <c r="AW7" s="1075"/>
      <c r="AX7" s="1075"/>
      <c r="AY7" s="1075"/>
      <c r="AZ7" s="1075"/>
      <c r="BA7" s="1075"/>
      <c r="BB7" s="1076"/>
    </row>
    <row r="8" spans="1:106" ht="20.100000000000001" customHeight="1">
      <c r="A8" s="66"/>
      <c r="B8" s="73" t="s">
        <v>9</v>
      </c>
      <c r="C8" s="74"/>
      <c r="D8" s="74"/>
      <c r="E8" s="74"/>
      <c r="F8" s="74"/>
      <c r="G8" s="7"/>
      <c r="H8" s="7"/>
      <c r="I8" s="7"/>
      <c r="J8" s="7"/>
      <c r="K8" s="7"/>
      <c r="L8" s="7"/>
      <c r="M8" s="7"/>
      <c r="N8" s="7"/>
      <c r="O8" s="7"/>
      <c r="P8" s="1053"/>
      <c r="Q8" s="1053"/>
      <c r="R8" s="1053"/>
      <c r="S8" s="1053"/>
      <c r="T8" s="1053"/>
      <c r="U8" s="1053"/>
      <c r="V8" s="1053"/>
      <c r="W8" s="1053"/>
      <c r="X8" s="1053"/>
      <c r="Y8" s="1053"/>
      <c r="Z8" s="1053"/>
      <c r="AA8" s="1053"/>
      <c r="AB8" s="1053"/>
      <c r="AC8" s="1053"/>
      <c r="AD8" s="1053"/>
      <c r="AE8" s="1053"/>
      <c r="AF8" s="1053"/>
      <c r="AG8" s="1053"/>
      <c r="AH8" s="1053"/>
      <c r="AI8" s="1053"/>
      <c r="AJ8" s="1053"/>
      <c r="AK8" s="1053"/>
      <c r="AL8" s="1053"/>
      <c r="AM8" s="1053"/>
      <c r="AN8" s="1053"/>
      <c r="AO8" s="67"/>
      <c r="AP8" s="1077"/>
      <c r="AQ8" s="1078"/>
      <c r="AR8" s="1078"/>
      <c r="AS8" s="1078"/>
      <c r="AT8" s="1078"/>
      <c r="AU8" s="1078"/>
      <c r="AV8" s="1078"/>
      <c r="AW8" s="1078"/>
      <c r="AX8" s="1078"/>
      <c r="AY8" s="1078"/>
      <c r="AZ8" s="1078"/>
      <c r="BA8" s="1078"/>
      <c r="BB8" s="1079"/>
      <c r="BH8" s="241" t="s">
        <v>159</v>
      </c>
    </row>
    <row r="9" spans="1:106" ht="9.9499999999999993" customHeight="1" thickBot="1">
      <c r="A9" s="66"/>
      <c r="B9" s="1054" t="s">
        <v>11</v>
      </c>
      <c r="C9" s="1054"/>
      <c r="D9" s="1054"/>
      <c r="E9" s="1054"/>
      <c r="F9" s="1054"/>
      <c r="G9" s="1054"/>
      <c r="H9" s="1054"/>
      <c r="I9" s="1054"/>
      <c r="J9" s="1054"/>
      <c r="K9" s="1054"/>
      <c r="L9" s="1054"/>
      <c r="M9" s="1054"/>
      <c r="N9" s="1054"/>
      <c r="O9" s="7"/>
      <c r="P9" s="69"/>
      <c r="R9" s="310"/>
      <c r="T9" s="1023" t="s">
        <v>242</v>
      </c>
      <c r="U9" s="1023"/>
      <c r="V9" s="1023"/>
      <c r="W9" s="1023"/>
      <c r="X9" s="1023"/>
      <c r="Y9" s="1023"/>
      <c r="Z9" s="1023"/>
      <c r="AA9" s="1023"/>
      <c r="AB9" s="1023"/>
      <c r="AC9" s="1023"/>
      <c r="AD9" s="1023"/>
      <c r="AE9" s="1023"/>
      <c r="AF9" s="1023"/>
      <c r="AG9" s="1023"/>
      <c r="AH9" s="1023"/>
      <c r="AI9" s="1023"/>
      <c r="AJ9" s="1023"/>
      <c r="AK9" s="310"/>
      <c r="AL9" s="310"/>
      <c r="AM9" s="310"/>
      <c r="AN9" s="67"/>
      <c r="AO9" s="67"/>
      <c r="AP9" s="1080"/>
      <c r="AQ9" s="1081"/>
      <c r="AR9" s="1081"/>
      <c r="AS9" s="1081"/>
      <c r="AT9" s="1081"/>
      <c r="AU9" s="1081"/>
      <c r="AV9" s="1081"/>
      <c r="AW9" s="1081"/>
      <c r="AX9" s="1081"/>
      <c r="AY9" s="1081"/>
      <c r="AZ9" s="1081"/>
      <c r="BA9" s="1081"/>
      <c r="BB9" s="1082"/>
      <c r="BH9" s="241" t="s">
        <v>160</v>
      </c>
    </row>
    <row r="10" spans="1:106" ht="9.9499999999999993" customHeight="1" thickBot="1">
      <c r="A10" s="66"/>
      <c r="B10" s="1054"/>
      <c r="C10" s="1054"/>
      <c r="D10" s="1054"/>
      <c r="E10" s="1054"/>
      <c r="F10" s="1054"/>
      <c r="G10" s="1054"/>
      <c r="H10" s="1054"/>
      <c r="I10" s="1054"/>
      <c r="J10" s="1054"/>
      <c r="K10" s="1054"/>
      <c r="L10" s="1054"/>
      <c r="M10" s="1054"/>
      <c r="N10" s="1054"/>
      <c r="O10" s="7"/>
      <c r="P10" s="69"/>
      <c r="Q10" s="310"/>
      <c r="R10" s="310"/>
      <c r="S10" s="310"/>
      <c r="T10" s="1024"/>
      <c r="U10" s="1024"/>
      <c r="V10" s="1024"/>
      <c r="W10" s="1024"/>
      <c r="X10" s="1024"/>
      <c r="Y10" s="1024"/>
      <c r="Z10" s="1024"/>
      <c r="AA10" s="1024"/>
      <c r="AB10" s="1024"/>
      <c r="AC10" s="1024"/>
      <c r="AD10" s="1024"/>
      <c r="AE10" s="1024"/>
      <c r="AF10" s="1024"/>
      <c r="AG10" s="1024"/>
      <c r="AH10" s="1024"/>
      <c r="AI10" s="1024"/>
      <c r="AJ10" s="1024"/>
      <c r="AK10" s="310"/>
      <c r="AL10" s="310"/>
      <c r="AM10" s="310"/>
      <c r="AN10" s="67"/>
      <c r="AO10" s="67"/>
      <c r="AP10" s="67"/>
      <c r="AQ10" s="68"/>
      <c r="AR10" s="68"/>
      <c r="AS10" s="68"/>
      <c r="AT10" s="68"/>
      <c r="AU10" s="68"/>
      <c r="AV10" s="68"/>
      <c r="AW10" s="68"/>
      <c r="AX10" s="68"/>
      <c r="AY10" s="68"/>
      <c r="AZ10" s="68"/>
      <c r="BA10" s="68"/>
      <c r="BB10" s="68"/>
      <c r="BC10" s="66"/>
    </row>
    <row r="11" spans="1:106" ht="20.100000000000001" customHeight="1">
      <c r="A11" s="7"/>
      <c r="B11" s="998" t="s">
        <v>96</v>
      </c>
      <c r="C11" s="998"/>
      <c r="D11" s="998"/>
      <c r="E11" s="998"/>
      <c r="F11" s="998"/>
      <c r="G11" s="998"/>
      <c r="H11" s="998"/>
      <c r="I11" s="998"/>
      <c r="J11" s="998"/>
      <c r="K11" s="998"/>
      <c r="L11" s="998"/>
      <c r="M11" s="998"/>
      <c r="N11" s="998"/>
      <c r="O11" s="998"/>
      <c r="P11" s="998"/>
      <c r="Q11" s="310"/>
      <c r="R11" s="310"/>
      <c r="S11" s="310"/>
      <c r="T11" s="1024"/>
      <c r="U11" s="1024"/>
      <c r="V11" s="1024"/>
      <c r="W11" s="1024"/>
      <c r="X11" s="1024"/>
      <c r="Y11" s="1024"/>
      <c r="Z11" s="1024"/>
      <c r="AA11" s="1024"/>
      <c r="AB11" s="1024"/>
      <c r="AC11" s="1024"/>
      <c r="AD11" s="1024"/>
      <c r="AE11" s="1024"/>
      <c r="AF11" s="1024"/>
      <c r="AG11" s="1024"/>
      <c r="AH11" s="1024"/>
      <c r="AI11" s="1024"/>
      <c r="AJ11" s="1024"/>
      <c r="AK11" s="1095" t="s">
        <v>93</v>
      </c>
      <c r="AL11" s="1096"/>
      <c r="AM11" s="1096"/>
      <c r="AN11" s="1096"/>
      <c r="AO11" s="1096"/>
      <c r="AP11" s="1097"/>
      <c r="AQ11" s="1025" t="str">
        <f>IF(AW166&lt;&gt;0,"（西暦）　 　　   　年　　 　 月　　 　 日",'①基本情報・異動情報（学生入力用）'!F7)</f>
        <v>（西暦）　 　　   　年　　 　 月　　 　 日</v>
      </c>
      <c r="AR11" s="1026"/>
      <c r="AS11" s="1026"/>
      <c r="AT11" s="1026"/>
      <c r="AU11" s="1026"/>
      <c r="AV11" s="1026"/>
      <c r="AW11" s="1026"/>
      <c r="AX11" s="1026"/>
      <c r="AY11" s="1026"/>
      <c r="AZ11" s="1026"/>
      <c r="BA11" s="1026"/>
      <c r="BB11" s="1027"/>
      <c r="BC11" s="21"/>
    </row>
    <row r="12" spans="1:106" ht="20.100000000000001" customHeight="1">
      <c r="A12" s="3"/>
      <c r="B12" s="998"/>
      <c r="C12" s="998"/>
      <c r="D12" s="998"/>
      <c r="E12" s="998"/>
      <c r="F12" s="998"/>
      <c r="G12" s="998"/>
      <c r="H12" s="998"/>
      <c r="I12" s="998"/>
      <c r="J12" s="998"/>
      <c r="K12" s="998"/>
      <c r="L12" s="998"/>
      <c r="M12" s="998"/>
      <c r="N12" s="998"/>
      <c r="O12" s="998"/>
      <c r="P12" s="998"/>
      <c r="Q12" s="310"/>
      <c r="R12" s="310"/>
      <c r="S12" s="310"/>
      <c r="T12" s="1024"/>
      <c r="U12" s="1024"/>
      <c r="V12" s="1024"/>
      <c r="W12" s="1024"/>
      <c r="X12" s="1024"/>
      <c r="Y12" s="1024"/>
      <c r="Z12" s="1024"/>
      <c r="AA12" s="1024"/>
      <c r="AB12" s="1024"/>
      <c r="AC12" s="1024"/>
      <c r="AD12" s="1024"/>
      <c r="AE12" s="1024"/>
      <c r="AF12" s="1024"/>
      <c r="AG12" s="1024"/>
      <c r="AH12" s="1024"/>
      <c r="AI12" s="1024"/>
      <c r="AJ12" s="1024"/>
      <c r="AK12" s="1098"/>
      <c r="AL12" s="1099"/>
      <c r="AM12" s="1099"/>
      <c r="AN12" s="1099"/>
      <c r="AO12" s="1099"/>
      <c r="AP12" s="1100"/>
      <c r="AQ12" s="1028"/>
      <c r="AR12" s="1029"/>
      <c r="AS12" s="1029"/>
      <c r="AT12" s="1029"/>
      <c r="AU12" s="1029"/>
      <c r="AV12" s="1029"/>
      <c r="AW12" s="1029"/>
      <c r="AX12" s="1029"/>
      <c r="AY12" s="1029"/>
      <c r="AZ12" s="1029"/>
      <c r="BA12" s="1029"/>
      <c r="BB12" s="1030"/>
      <c r="BC12" s="21"/>
      <c r="CS12" s="1064"/>
      <c r="CT12" s="1064"/>
      <c r="CU12" s="1064"/>
      <c r="CV12" s="1064"/>
      <c r="CW12" s="1064"/>
      <c r="CX12" s="1064"/>
      <c r="CY12" s="1064"/>
    </row>
    <row r="13" spans="1:106" s="3" customFormat="1" ht="6" customHeight="1" thickBot="1">
      <c r="B13" s="1021" t="s">
        <v>134</v>
      </c>
      <c r="C13" s="1021"/>
      <c r="D13" s="1021"/>
      <c r="E13" s="1021"/>
      <c r="F13" s="1021"/>
      <c r="G13" s="1021"/>
      <c r="H13" s="1021"/>
      <c r="I13" s="1021"/>
      <c r="J13" s="1021"/>
      <c r="K13" s="1021"/>
      <c r="L13" s="1021"/>
      <c r="M13" s="1021"/>
      <c r="N13" s="1021"/>
      <c r="O13" s="1021"/>
      <c r="P13" s="1021"/>
      <c r="Q13" s="1021"/>
      <c r="R13" s="278"/>
      <c r="S13" s="310"/>
      <c r="T13" s="1024"/>
      <c r="U13" s="1024"/>
      <c r="V13" s="1024"/>
      <c r="W13" s="1024"/>
      <c r="X13" s="1024"/>
      <c r="Y13" s="1024"/>
      <c r="Z13" s="1024"/>
      <c r="AA13" s="1024"/>
      <c r="AB13" s="1024"/>
      <c r="AC13" s="1024"/>
      <c r="AD13" s="1024"/>
      <c r="AE13" s="1024"/>
      <c r="AF13" s="1024"/>
      <c r="AG13" s="1024"/>
      <c r="AH13" s="1024"/>
      <c r="AI13" s="1024"/>
      <c r="AJ13" s="1024"/>
      <c r="AK13" s="1101"/>
      <c r="AL13" s="1102"/>
      <c r="AM13" s="1102"/>
      <c r="AN13" s="1102"/>
      <c r="AO13" s="1102"/>
      <c r="AP13" s="1103"/>
      <c r="AQ13" s="1031"/>
      <c r="AR13" s="1032"/>
      <c r="AS13" s="1032"/>
      <c r="AT13" s="1032"/>
      <c r="AU13" s="1032"/>
      <c r="AV13" s="1032"/>
      <c r="AW13" s="1032"/>
      <c r="AX13" s="1032"/>
      <c r="AY13" s="1032"/>
      <c r="AZ13" s="1032"/>
      <c r="BA13" s="1032"/>
      <c r="BB13" s="1033"/>
      <c r="BC13" s="21"/>
      <c r="CS13" s="1064"/>
      <c r="CT13" s="1064"/>
      <c r="CU13" s="1064"/>
      <c r="CV13" s="1064"/>
      <c r="CW13" s="1064"/>
      <c r="CX13" s="1064"/>
      <c r="CY13" s="1064"/>
    </row>
    <row r="14" spans="1:106" s="3" customFormat="1" ht="6" customHeight="1">
      <c r="B14" s="1021"/>
      <c r="C14" s="1021"/>
      <c r="D14" s="1021"/>
      <c r="E14" s="1021"/>
      <c r="F14" s="1021"/>
      <c r="G14" s="1021"/>
      <c r="H14" s="1021"/>
      <c r="I14" s="1021"/>
      <c r="J14" s="1021"/>
      <c r="K14" s="1021"/>
      <c r="L14" s="1021"/>
      <c r="M14" s="1021"/>
      <c r="N14" s="1021"/>
      <c r="O14" s="1021"/>
      <c r="P14" s="1021"/>
      <c r="Q14" s="1021"/>
      <c r="R14" s="278"/>
      <c r="S14" s="278"/>
      <c r="T14" s="278"/>
      <c r="U14" s="278"/>
      <c r="V14" s="278"/>
      <c r="W14" s="278"/>
      <c r="X14" s="278"/>
      <c r="Y14" s="278"/>
      <c r="Z14" s="278"/>
      <c r="AA14" s="278"/>
      <c r="AB14" s="278"/>
      <c r="AC14" s="278"/>
      <c r="AD14" s="278"/>
      <c r="AE14" s="278"/>
      <c r="AF14" s="278"/>
      <c r="AG14" s="278"/>
      <c r="AH14" s="278"/>
      <c r="AI14" s="278"/>
      <c r="AJ14" s="278"/>
      <c r="AK14" s="278"/>
      <c r="AL14" s="278"/>
      <c r="AM14" s="7"/>
      <c r="AN14" s="7"/>
      <c r="AO14" s="6"/>
      <c r="AP14" s="6"/>
      <c r="AQ14" s="71"/>
      <c r="AR14" s="71"/>
      <c r="AS14" s="71"/>
      <c r="AT14" s="72"/>
      <c r="AU14" s="72"/>
      <c r="AV14" s="72"/>
      <c r="AW14" s="72"/>
      <c r="AX14" s="72"/>
      <c r="AY14" s="72"/>
      <c r="AZ14" s="72"/>
      <c r="BA14" s="72"/>
      <c r="BB14" s="72"/>
      <c r="BC14" s="21"/>
      <c r="CS14" s="1064"/>
      <c r="CT14" s="1064"/>
      <c r="CU14" s="1064"/>
      <c r="CV14" s="1064"/>
      <c r="CW14" s="1064"/>
      <c r="CX14" s="1064"/>
      <c r="CY14" s="1064"/>
    </row>
    <row r="15" spans="1:106" s="3" customFormat="1" ht="6" customHeight="1" thickBot="1">
      <c r="B15" s="1022"/>
      <c r="C15" s="1022"/>
      <c r="D15" s="1022"/>
      <c r="E15" s="1022"/>
      <c r="F15" s="1022"/>
      <c r="G15" s="1022"/>
      <c r="H15" s="1022"/>
      <c r="I15" s="1022"/>
      <c r="J15" s="1022"/>
      <c r="K15" s="1022"/>
      <c r="L15" s="1022"/>
      <c r="M15" s="1022"/>
      <c r="N15" s="1022"/>
      <c r="O15" s="1022"/>
      <c r="P15" s="1022"/>
      <c r="Q15" s="1022"/>
      <c r="R15" s="311"/>
      <c r="S15" s="311"/>
      <c r="T15" s="311"/>
      <c r="U15" s="311"/>
      <c r="V15" s="311"/>
      <c r="W15" s="311"/>
      <c r="X15" s="311"/>
      <c r="Y15" s="311"/>
      <c r="Z15" s="311"/>
      <c r="AA15" s="311"/>
      <c r="AB15" s="311"/>
      <c r="AC15" s="311"/>
      <c r="AD15" s="311"/>
      <c r="AE15" s="311"/>
      <c r="AF15" s="311"/>
      <c r="AG15" s="311"/>
      <c r="AH15" s="311"/>
      <c r="AI15" s="311"/>
      <c r="AJ15" s="311"/>
      <c r="AK15" s="311"/>
      <c r="AL15" s="311"/>
      <c r="AM15" s="7"/>
      <c r="AN15" s="7"/>
      <c r="AO15" s="6"/>
      <c r="AP15" s="6"/>
      <c r="AQ15" s="71"/>
      <c r="AR15" s="71"/>
      <c r="AS15" s="71"/>
      <c r="AT15" s="72"/>
      <c r="AU15" s="72"/>
      <c r="AV15" s="72"/>
      <c r="AW15" s="72"/>
      <c r="AX15" s="72"/>
      <c r="AY15" s="72"/>
      <c r="AZ15" s="72"/>
      <c r="BA15" s="72"/>
      <c r="BB15" s="72"/>
      <c r="BC15" s="21"/>
      <c r="CS15" s="1064"/>
      <c r="CT15" s="1064"/>
      <c r="CU15" s="1064"/>
      <c r="CV15" s="1064"/>
      <c r="CW15" s="1064"/>
      <c r="CX15" s="1064"/>
      <c r="CY15" s="1064"/>
    </row>
    <row r="16" spans="1:106" ht="18" customHeight="1">
      <c r="A16" s="3"/>
      <c r="B16" s="1110" t="s">
        <v>8</v>
      </c>
      <c r="C16" s="1111"/>
      <c r="D16" s="1111"/>
      <c r="E16" s="1111"/>
      <c r="F16" s="1111"/>
      <c r="G16" s="1111"/>
      <c r="H16" s="1116" t="str">
        <f>IF('①基本情報・異動情報（学生入力用）'!F9="","",'①基本情報・異動情報（学生入力用）'!F9)</f>
        <v/>
      </c>
      <c r="I16" s="1117"/>
      <c r="J16" s="1117"/>
      <c r="K16" s="1117"/>
      <c r="L16" s="1117"/>
      <c r="M16" s="1117"/>
      <c r="N16" s="1117"/>
      <c r="O16" s="1117"/>
      <c r="P16" s="1117"/>
      <c r="Q16" s="1117"/>
      <c r="R16" s="1117"/>
      <c r="S16" s="1117"/>
      <c r="T16" s="1117"/>
      <c r="U16" s="1117"/>
      <c r="V16" s="1117"/>
      <c r="W16" s="1117"/>
      <c r="X16" s="1117"/>
      <c r="Y16" s="1117"/>
      <c r="Z16" s="1117"/>
      <c r="AA16" s="1117"/>
      <c r="AB16" s="1117"/>
      <c r="AC16" s="1118"/>
      <c r="AD16" s="1122" t="s">
        <v>16</v>
      </c>
      <c r="AE16" s="1123"/>
      <c r="AF16" s="1123"/>
      <c r="AG16" s="1123"/>
      <c r="AH16" s="1124"/>
      <c r="AI16" s="1116" t="str">
        <f>IF(AW166&lt;&gt;0,"",'①基本情報・異動情報（学生入力用）'!F13)</f>
        <v/>
      </c>
      <c r="AJ16" s="1117"/>
      <c r="AK16" s="1117"/>
      <c r="AL16" s="1117"/>
      <c r="AM16" s="1117"/>
      <c r="AN16" s="1117"/>
      <c r="AO16" s="1117"/>
      <c r="AP16" s="1118"/>
      <c r="AQ16" s="992" t="s">
        <v>94</v>
      </c>
      <c r="AR16" s="993"/>
      <c r="AS16" s="1065" t="str">
        <f>IF(AW166&lt;&gt;0,"",'①基本情報・異動情報（学生入力用）'!F15)</f>
        <v/>
      </c>
      <c r="AT16" s="1066"/>
      <c r="AU16" s="1066"/>
      <c r="AV16" s="1066"/>
      <c r="AW16" s="1066"/>
      <c r="AX16" s="1066"/>
      <c r="AY16" s="1066"/>
      <c r="AZ16" s="1066"/>
      <c r="BA16" s="1066"/>
      <c r="BB16" s="1067"/>
      <c r="BC16" s="22"/>
    </row>
    <row r="17" spans="1:88" ht="18" customHeight="1">
      <c r="A17" s="3"/>
      <c r="B17" s="1112"/>
      <c r="C17" s="1113"/>
      <c r="D17" s="1113"/>
      <c r="E17" s="1113"/>
      <c r="F17" s="1113"/>
      <c r="G17" s="1113"/>
      <c r="H17" s="929"/>
      <c r="I17" s="930"/>
      <c r="J17" s="930"/>
      <c r="K17" s="930"/>
      <c r="L17" s="930"/>
      <c r="M17" s="930"/>
      <c r="N17" s="930"/>
      <c r="O17" s="930"/>
      <c r="P17" s="930"/>
      <c r="Q17" s="930"/>
      <c r="R17" s="930"/>
      <c r="S17" s="930"/>
      <c r="T17" s="930"/>
      <c r="U17" s="930"/>
      <c r="V17" s="930"/>
      <c r="W17" s="930"/>
      <c r="X17" s="930"/>
      <c r="Y17" s="930"/>
      <c r="Z17" s="930"/>
      <c r="AA17" s="930"/>
      <c r="AB17" s="930"/>
      <c r="AC17" s="1008"/>
      <c r="AD17" s="920"/>
      <c r="AE17" s="921"/>
      <c r="AF17" s="921"/>
      <c r="AG17" s="921"/>
      <c r="AH17" s="922"/>
      <c r="AI17" s="929"/>
      <c r="AJ17" s="930"/>
      <c r="AK17" s="930"/>
      <c r="AL17" s="930"/>
      <c r="AM17" s="930"/>
      <c r="AN17" s="930"/>
      <c r="AO17" s="930"/>
      <c r="AP17" s="1008"/>
      <c r="AQ17" s="994"/>
      <c r="AR17" s="995"/>
      <c r="AS17" s="1068"/>
      <c r="AT17" s="1069"/>
      <c r="AU17" s="1069"/>
      <c r="AV17" s="1069"/>
      <c r="AW17" s="1069"/>
      <c r="AX17" s="1069"/>
      <c r="AY17" s="1069"/>
      <c r="AZ17" s="1069"/>
      <c r="BA17" s="1069"/>
      <c r="BB17" s="1070"/>
      <c r="BC17" s="22"/>
    </row>
    <row r="18" spans="1:88" ht="18" customHeight="1">
      <c r="A18" s="3"/>
      <c r="B18" s="1114"/>
      <c r="C18" s="1115"/>
      <c r="D18" s="1115"/>
      <c r="E18" s="1115"/>
      <c r="F18" s="1115"/>
      <c r="G18" s="1115"/>
      <c r="H18" s="1119"/>
      <c r="I18" s="1120"/>
      <c r="J18" s="1120"/>
      <c r="K18" s="1120"/>
      <c r="L18" s="1120"/>
      <c r="M18" s="1120"/>
      <c r="N18" s="1120"/>
      <c r="O18" s="1120"/>
      <c r="P18" s="1120"/>
      <c r="Q18" s="1120"/>
      <c r="R18" s="1120"/>
      <c r="S18" s="1120"/>
      <c r="T18" s="1120"/>
      <c r="U18" s="1120"/>
      <c r="V18" s="1120"/>
      <c r="W18" s="1120"/>
      <c r="X18" s="1120"/>
      <c r="Y18" s="1120"/>
      <c r="Z18" s="1120"/>
      <c r="AA18" s="1120"/>
      <c r="AB18" s="1120"/>
      <c r="AC18" s="1121"/>
      <c r="AD18" s="1009"/>
      <c r="AE18" s="1010"/>
      <c r="AF18" s="1010"/>
      <c r="AG18" s="1010"/>
      <c r="AH18" s="1011"/>
      <c r="AI18" s="1119"/>
      <c r="AJ18" s="1120"/>
      <c r="AK18" s="1120"/>
      <c r="AL18" s="1120"/>
      <c r="AM18" s="1120"/>
      <c r="AN18" s="1120"/>
      <c r="AO18" s="1120"/>
      <c r="AP18" s="1121"/>
      <c r="AQ18" s="996"/>
      <c r="AR18" s="997"/>
      <c r="AS18" s="1071"/>
      <c r="AT18" s="1072"/>
      <c r="AU18" s="1072"/>
      <c r="AV18" s="1072"/>
      <c r="AW18" s="1072"/>
      <c r="AX18" s="1072"/>
      <c r="AY18" s="1072"/>
      <c r="AZ18" s="1072"/>
      <c r="BA18" s="1072"/>
      <c r="BB18" s="1073"/>
      <c r="BC18" s="23"/>
    </row>
    <row r="19" spans="1:88" ht="18" customHeight="1">
      <c r="A19" s="3"/>
      <c r="B19" s="999" t="s">
        <v>92</v>
      </c>
      <c r="C19" s="1000"/>
      <c r="D19" s="1000"/>
      <c r="E19" s="1000"/>
      <c r="F19" s="1000"/>
      <c r="G19" s="1001"/>
      <c r="H19" s="1005" t="str">
        <f>IF('①基本情報・異動情報（学生入力用）'!F11="","",'①基本情報・異動情報（学生入力用）'!F11)</f>
        <v/>
      </c>
      <c r="I19" s="927"/>
      <c r="J19" s="927"/>
      <c r="K19" s="927"/>
      <c r="L19" s="927"/>
      <c r="M19" s="927"/>
      <c r="N19" s="927"/>
      <c r="O19" s="927"/>
      <c r="P19" s="927"/>
      <c r="Q19" s="927"/>
      <c r="R19" s="927"/>
      <c r="S19" s="927"/>
      <c r="T19" s="927"/>
      <c r="U19" s="927"/>
      <c r="V19" s="927"/>
      <c r="W19" s="927"/>
      <c r="X19" s="927"/>
      <c r="Y19" s="927"/>
      <c r="Z19" s="927"/>
      <c r="AA19" s="927"/>
      <c r="AB19" s="927"/>
      <c r="AC19" s="1006"/>
      <c r="AD19" s="917" t="s">
        <v>17</v>
      </c>
      <c r="AE19" s="918"/>
      <c r="AF19" s="918"/>
      <c r="AG19" s="918"/>
      <c r="AH19" s="919"/>
      <c r="AI19" s="1012" t="str">
        <f>IF(AW166&lt;&gt;0,"",'①基本情報・異動情報（学生入力用）'!F17)</f>
        <v/>
      </c>
      <c r="AJ19" s="1013"/>
      <c r="AK19" s="1013"/>
      <c r="AL19" s="1013"/>
      <c r="AM19" s="1013"/>
      <c r="AN19" s="1013"/>
      <c r="AO19" s="1013"/>
      <c r="AP19" s="1013"/>
      <c r="AQ19" s="1013"/>
      <c r="AR19" s="1013"/>
      <c r="AS19" s="1013"/>
      <c r="AT19" s="1013"/>
      <c r="AU19" s="1014"/>
      <c r="AV19" s="1034" t="s">
        <v>18</v>
      </c>
      <c r="AW19" s="1035"/>
      <c r="AX19" s="1040" t="str">
        <f>IF(AW166&lt;&gt;0,"",'①基本情報・異動情報（学生入力用）'!F21)</f>
        <v/>
      </c>
      <c r="AY19" s="1041"/>
      <c r="AZ19" s="1041"/>
      <c r="BA19" s="1046" t="s">
        <v>19</v>
      </c>
      <c r="BB19" s="1047"/>
      <c r="BC19" s="23"/>
    </row>
    <row r="20" spans="1:88" ht="18" customHeight="1">
      <c r="A20" s="3"/>
      <c r="B20" s="1002"/>
      <c r="C20" s="1003"/>
      <c r="D20" s="1003"/>
      <c r="E20" s="1003"/>
      <c r="F20" s="1003"/>
      <c r="G20" s="1004"/>
      <c r="H20" s="1007"/>
      <c r="I20" s="930"/>
      <c r="J20" s="930"/>
      <c r="K20" s="930"/>
      <c r="L20" s="930"/>
      <c r="M20" s="930"/>
      <c r="N20" s="930"/>
      <c r="O20" s="930"/>
      <c r="P20" s="930"/>
      <c r="Q20" s="930"/>
      <c r="R20" s="930"/>
      <c r="S20" s="930"/>
      <c r="T20" s="930"/>
      <c r="U20" s="930"/>
      <c r="V20" s="930"/>
      <c r="W20" s="930"/>
      <c r="X20" s="930"/>
      <c r="Y20" s="930"/>
      <c r="Z20" s="930"/>
      <c r="AA20" s="930"/>
      <c r="AB20" s="930"/>
      <c r="AC20" s="1008"/>
      <c r="AD20" s="920"/>
      <c r="AE20" s="921"/>
      <c r="AF20" s="921"/>
      <c r="AG20" s="921"/>
      <c r="AH20" s="922"/>
      <c r="AI20" s="1015"/>
      <c r="AJ20" s="1016"/>
      <c r="AK20" s="1016"/>
      <c r="AL20" s="1016"/>
      <c r="AM20" s="1016"/>
      <c r="AN20" s="1016"/>
      <c r="AO20" s="1016"/>
      <c r="AP20" s="1016"/>
      <c r="AQ20" s="1016"/>
      <c r="AR20" s="1016"/>
      <c r="AS20" s="1016"/>
      <c r="AT20" s="1016"/>
      <c r="AU20" s="1017"/>
      <c r="AV20" s="1036"/>
      <c r="AW20" s="1037"/>
      <c r="AX20" s="1042"/>
      <c r="AY20" s="1043"/>
      <c r="AZ20" s="1043"/>
      <c r="BA20" s="1048"/>
      <c r="BB20" s="1049"/>
      <c r="BC20" s="23"/>
    </row>
    <row r="21" spans="1:88" ht="18" customHeight="1">
      <c r="A21" s="3"/>
      <c r="B21" s="1002"/>
      <c r="C21" s="1003"/>
      <c r="D21" s="1003"/>
      <c r="E21" s="1003"/>
      <c r="F21" s="1003"/>
      <c r="G21" s="1004"/>
      <c r="H21" s="929"/>
      <c r="I21" s="930"/>
      <c r="J21" s="930"/>
      <c r="K21" s="930"/>
      <c r="L21" s="930"/>
      <c r="M21" s="930"/>
      <c r="N21" s="930"/>
      <c r="O21" s="930"/>
      <c r="P21" s="930"/>
      <c r="Q21" s="930"/>
      <c r="R21" s="930"/>
      <c r="S21" s="930"/>
      <c r="T21" s="930"/>
      <c r="U21" s="930"/>
      <c r="V21" s="930"/>
      <c r="W21" s="930"/>
      <c r="X21" s="930"/>
      <c r="Y21" s="930"/>
      <c r="Z21" s="930"/>
      <c r="AA21" s="930"/>
      <c r="AB21" s="930"/>
      <c r="AC21" s="1008"/>
      <c r="AD21" s="1009"/>
      <c r="AE21" s="1010"/>
      <c r="AF21" s="1010"/>
      <c r="AG21" s="1010"/>
      <c r="AH21" s="1011"/>
      <c r="AI21" s="1018"/>
      <c r="AJ21" s="1019"/>
      <c r="AK21" s="1019"/>
      <c r="AL21" s="1019"/>
      <c r="AM21" s="1019"/>
      <c r="AN21" s="1019"/>
      <c r="AO21" s="1019"/>
      <c r="AP21" s="1019"/>
      <c r="AQ21" s="1019"/>
      <c r="AR21" s="1019"/>
      <c r="AS21" s="1019"/>
      <c r="AT21" s="1019"/>
      <c r="AU21" s="1020"/>
      <c r="AV21" s="1038"/>
      <c r="AW21" s="1039"/>
      <c r="AX21" s="1044"/>
      <c r="AY21" s="1045"/>
      <c r="AZ21" s="1045"/>
      <c r="BA21" s="1050"/>
      <c r="BB21" s="1051"/>
      <c r="BC21" s="23"/>
    </row>
    <row r="22" spans="1:88" ht="18" customHeight="1">
      <c r="A22" s="3"/>
      <c r="B22" s="949" t="s">
        <v>22</v>
      </c>
      <c r="C22" s="950"/>
      <c r="D22" s="950"/>
      <c r="E22" s="950"/>
      <c r="F22" s="950"/>
      <c r="G22" s="951"/>
      <c r="H22" s="863" t="str">
        <f>IF(AW166&lt;&gt;0,"",LEFT('①基本情報・異動情報（学生入力用）'!F23,1))</f>
        <v/>
      </c>
      <c r="I22" s="863"/>
      <c r="J22" s="863" t="str">
        <f>IF(AW166&lt;&gt;0,"",MID('①基本情報・異動情報（学生入力用）'!$F$23,2,1))</f>
        <v/>
      </c>
      <c r="K22" s="863"/>
      <c r="L22" s="863" t="str">
        <f>IF(AW166&lt;&gt;0,"",MID('①基本情報・異動情報（学生入力用）'!$F$23,3,1))</f>
        <v/>
      </c>
      <c r="M22" s="863"/>
      <c r="N22" s="863" t="str">
        <f>IF(AW166&lt;&gt;0,"",MID('①基本情報・異動情報（学生入力用）'!$F$23,4,1))</f>
        <v/>
      </c>
      <c r="O22" s="863"/>
      <c r="P22" s="863" t="str">
        <f>IF(AW166&lt;&gt;0,"",MID('①基本情報・異動情報（学生入力用）'!$F$23,5,1))</f>
        <v/>
      </c>
      <c r="Q22" s="863"/>
      <c r="R22" s="863" t="str">
        <f>IF(AW166&lt;&gt;0,"",MID('①基本情報・異動情報（学生入力用）'!$F$23,6,1))</f>
        <v/>
      </c>
      <c r="S22" s="863"/>
      <c r="T22" s="863" t="str">
        <f>IF(AW166&lt;&gt;0,"",MID('①基本情報・異動情報（学生入力用）'!$F$23,7,1))</f>
        <v/>
      </c>
      <c r="U22" s="863"/>
      <c r="V22" s="863" t="str">
        <f>IF(AW166&lt;&gt;0,"",MID('①基本情報・異動情報（学生入力用）'!$F$23,8,1))</f>
        <v/>
      </c>
      <c r="W22" s="863"/>
      <c r="X22" s="863" t="str">
        <f>IF(AW166&lt;&gt;0,"",MID('①基本情報・異動情報（学生入力用）'!$F$23,9,1))</f>
        <v/>
      </c>
      <c r="Y22" s="863"/>
      <c r="Z22" s="863" t="str">
        <f>IF(AW166&lt;&gt;0,"",MID('①基本情報・異動情報（学生入力用）'!$F$23,10,1))</f>
        <v/>
      </c>
      <c r="AA22" s="863"/>
      <c r="AB22" s="863" t="str">
        <f>IF(AW166&lt;&gt;0,"",MID('①基本情報・異動情報（学生入力用）'!$F$23,11,1))</f>
        <v/>
      </c>
      <c r="AC22" s="863"/>
      <c r="AD22" s="917" t="s">
        <v>20</v>
      </c>
      <c r="AE22" s="918"/>
      <c r="AF22" s="918"/>
      <c r="AG22" s="918"/>
      <c r="AH22" s="919"/>
      <c r="AI22" s="926" t="str">
        <f>IF(AW166&lt;&gt;0,"",'①基本情報・異動情報（学生入力用）'!F19)</f>
        <v/>
      </c>
      <c r="AJ22" s="927"/>
      <c r="AK22" s="927"/>
      <c r="AL22" s="927"/>
      <c r="AM22" s="927"/>
      <c r="AN22" s="927"/>
      <c r="AO22" s="927"/>
      <c r="AP22" s="927"/>
      <c r="AQ22" s="927"/>
      <c r="AR22" s="927"/>
      <c r="AS22" s="927"/>
      <c r="AT22" s="927"/>
      <c r="AU22" s="927"/>
      <c r="AV22" s="927"/>
      <c r="AW22" s="927"/>
      <c r="AX22" s="927"/>
      <c r="AY22" s="927"/>
      <c r="AZ22" s="927"/>
      <c r="BA22" s="927"/>
      <c r="BB22" s="928"/>
      <c r="BC22" s="24"/>
    </row>
    <row r="23" spans="1:88" ht="18" customHeight="1">
      <c r="A23" s="3"/>
      <c r="B23" s="952"/>
      <c r="C23" s="953"/>
      <c r="D23" s="953"/>
      <c r="E23" s="953"/>
      <c r="F23" s="953"/>
      <c r="G23" s="954"/>
      <c r="H23" s="864"/>
      <c r="I23" s="864"/>
      <c r="J23" s="864"/>
      <c r="K23" s="864"/>
      <c r="L23" s="864"/>
      <c r="M23" s="864"/>
      <c r="N23" s="864"/>
      <c r="O23" s="864"/>
      <c r="P23" s="864"/>
      <c r="Q23" s="864"/>
      <c r="R23" s="864"/>
      <c r="S23" s="864"/>
      <c r="T23" s="864"/>
      <c r="U23" s="864"/>
      <c r="V23" s="864"/>
      <c r="W23" s="864"/>
      <c r="X23" s="864"/>
      <c r="Y23" s="864"/>
      <c r="Z23" s="864"/>
      <c r="AA23" s="864"/>
      <c r="AB23" s="864"/>
      <c r="AC23" s="864"/>
      <c r="AD23" s="920"/>
      <c r="AE23" s="921"/>
      <c r="AF23" s="921"/>
      <c r="AG23" s="921"/>
      <c r="AH23" s="922"/>
      <c r="AI23" s="929"/>
      <c r="AJ23" s="930"/>
      <c r="AK23" s="930"/>
      <c r="AL23" s="930"/>
      <c r="AM23" s="930"/>
      <c r="AN23" s="930"/>
      <c r="AO23" s="930"/>
      <c r="AP23" s="930"/>
      <c r="AQ23" s="930"/>
      <c r="AR23" s="930"/>
      <c r="AS23" s="930"/>
      <c r="AT23" s="930"/>
      <c r="AU23" s="930"/>
      <c r="AV23" s="930"/>
      <c r="AW23" s="930"/>
      <c r="AX23" s="930"/>
      <c r="AY23" s="930"/>
      <c r="AZ23" s="930"/>
      <c r="BA23" s="930"/>
      <c r="BB23" s="931"/>
      <c r="BC23" s="24"/>
    </row>
    <row r="24" spans="1:88" ht="18" customHeight="1" thickBot="1">
      <c r="A24" s="76"/>
      <c r="B24" s="955"/>
      <c r="C24" s="956"/>
      <c r="D24" s="956"/>
      <c r="E24" s="956"/>
      <c r="F24" s="956"/>
      <c r="G24" s="957"/>
      <c r="H24" s="865"/>
      <c r="I24" s="865"/>
      <c r="J24" s="865"/>
      <c r="K24" s="865"/>
      <c r="L24" s="865"/>
      <c r="M24" s="865"/>
      <c r="N24" s="865"/>
      <c r="O24" s="865"/>
      <c r="P24" s="865"/>
      <c r="Q24" s="865"/>
      <c r="R24" s="865"/>
      <c r="S24" s="865"/>
      <c r="T24" s="865"/>
      <c r="U24" s="865"/>
      <c r="V24" s="865"/>
      <c r="W24" s="865"/>
      <c r="X24" s="865"/>
      <c r="Y24" s="865"/>
      <c r="Z24" s="865"/>
      <c r="AA24" s="865"/>
      <c r="AB24" s="865"/>
      <c r="AC24" s="865"/>
      <c r="AD24" s="923"/>
      <c r="AE24" s="924"/>
      <c r="AF24" s="924"/>
      <c r="AG24" s="924"/>
      <c r="AH24" s="925"/>
      <c r="AI24" s="932"/>
      <c r="AJ24" s="933"/>
      <c r="AK24" s="933"/>
      <c r="AL24" s="933"/>
      <c r="AM24" s="933"/>
      <c r="AN24" s="933"/>
      <c r="AO24" s="933"/>
      <c r="AP24" s="933"/>
      <c r="AQ24" s="933"/>
      <c r="AR24" s="933"/>
      <c r="AS24" s="933"/>
      <c r="AT24" s="933"/>
      <c r="AU24" s="933"/>
      <c r="AV24" s="933"/>
      <c r="AW24" s="933"/>
      <c r="AX24" s="933"/>
      <c r="AY24" s="933"/>
      <c r="AZ24" s="933"/>
      <c r="BA24" s="933"/>
      <c r="BB24" s="934"/>
      <c r="BC24" s="3"/>
      <c r="BK24" s="1104" t="s">
        <v>78</v>
      </c>
      <c r="BL24" s="1105"/>
      <c r="BM24" s="1105"/>
      <c r="BN24" s="1105"/>
      <c r="BO24" s="1105"/>
      <c r="BP24" s="1105"/>
      <c r="BQ24" s="1105"/>
      <c r="BR24" s="1105"/>
      <c r="BS24" s="1105"/>
      <c r="BT24" s="1105"/>
      <c r="BU24" s="1105"/>
      <c r="BV24" s="1105"/>
      <c r="BW24" s="1105"/>
      <c r="BX24" s="1105"/>
      <c r="BY24" s="1105"/>
      <c r="BZ24" s="1105"/>
      <c r="CA24" s="1105"/>
      <c r="CB24" s="1105"/>
      <c r="CC24" s="1105"/>
      <c r="CD24" s="1105"/>
      <c r="CE24" s="1105"/>
      <c r="CF24" s="1105"/>
      <c r="CG24" s="1105"/>
      <c r="CH24" s="1105"/>
      <c r="CI24" s="1105"/>
      <c r="CJ24" s="1106"/>
    </row>
    <row r="25" spans="1:88" ht="14.25" customHeight="1">
      <c r="A25" s="3"/>
      <c r="E25" s="77"/>
      <c r="F25" s="77"/>
      <c r="G25" s="77"/>
      <c r="H25" s="77"/>
      <c r="I25" s="77"/>
      <c r="J25" s="77"/>
      <c r="K25" s="77"/>
      <c r="L25" s="77"/>
      <c r="M25" s="77"/>
      <c r="N25" s="77"/>
      <c r="O25" s="77"/>
      <c r="P25" s="77"/>
      <c r="Q25" s="77"/>
      <c r="R25" s="77"/>
      <c r="S25" s="77"/>
      <c r="T25" s="77"/>
      <c r="U25" s="77"/>
      <c r="V25" s="77"/>
      <c r="W25" s="77"/>
      <c r="X25" s="77"/>
      <c r="Y25" s="77"/>
      <c r="Z25" s="77"/>
      <c r="AA25" s="77"/>
      <c r="AB25" s="77"/>
      <c r="AC25" s="6"/>
      <c r="AD25" s="3"/>
      <c r="AE25" s="3"/>
      <c r="AF25" s="3"/>
      <c r="AG25" s="6"/>
      <c r="AH25" s="6"/>
      <c r="AI25" s="6"/>
      <c r="AJ25" s="6"/>
      <c r="AK25" s="6"/>
      <c r="AL25" s="6"/>
      <c r="AM25" s="6"/>
      <c r="AN25" s="6"/>
      <c r="AO25" s="6"/>
      <c r="AP25" s="6"/>
      <c r="AQ25" s="6"/>
      <c r="AR25" s="6"/>
      <c r="AS25" s="6"/>
      <c r="AT25" s="6"/>
      <c r="AU25" s="6"/>
      <c r="AV25" s="6"/>
      <c r="AW25" s="6"/>
      <c r="AX25" s="6"/>
      <c r="AY25" s="6"/>
      <c r="AZ25" s="6"/>
      <c r="BA25" s="6"/>
      <c r="BB25" s="3"/>
      <c r="BC25" s="3"/>
      <c r="BK25" s="1107"/>
      <c r="BL25" s="1108"/>
      <c r="BM25" s="1108"/>
      <c r="BN25" s="1108"/>
      <c r="BO25" s="1108"/>
      <c r="BP25" s="1108"/>
      <c r="BQ25" s="1108"/>
      <c r="BR25" s="1108"/>
      <c r="BS25" s="1108"/>
      <c r="BT25" s="1108"/>
      <c r="BU25" s="1108"/>
      <c r="BV25" s="1108"/>
      <c r="BW25" s="1108"/>
      <c r="BX25" s="1108"/>
      <c r="BY25" s="1108"/>
      <c r="BZ25" s="1108"/>
      <c r="CA25" s="1108"/>
      <c r="CB25" s="1108"/>
      <c r="CC25" s="1108"/>
      <c r="CD25" s="1108"/>
      <c r="CE25" s="1108"/>
      <c r="CF25" s="1108"/>
      <c r="CG25" s="1108"/>
      <c r="CH25" s="1108"/>
      <c r="CI25" s="1108"/>
      <c r="CJ25" s="1109"/>
    </row>
    <row r="26" spans="1:88" ht="14.25" customHeight="1">
      <c r="A26" s="3"/>
      <c r="B26" s="998" t="s">
        <v>97</v>
      </c>
      <c r="C26" s="998"/>
      <c r="D26" s="998"/>
      <c r="E26" s="998"/>
      <c r="F26" s="998"/>
      <c r="G26" s="998"/>
      <c r="H26" s="998"/>
      <c r="I26" s="998"/>
      <c r="J26" s="998"/>
      <c r="K26" s="998"/>
      <c r="L26" s="998"/>
      <c r="M26" s="998"/>
      <c r="N26" s="998"/>
      <c r="O26" s="998"/>
      <c r="P26" s="998"/>
      <c r="Q26" s="77"/>
      <c r="R26" s="77"/>
      <c r="S26" s="77"/>
      <c r="T26" s="77"/>
      <c r="U26" s="77"/>
      <c r="V26" s="77"/>
      <c r="W26" s="77"/>
      <c r="X26" s="77"/>
      <c r="Y26" s="77"/>
      <c r="Z26" s="77"/>
      <c r="AA26" s="77"/>
      <c r="AB26" s="77"/>
      <c r="AC26" s="6"/>
      <c r="AD26" s="3"/>
      <c r="AE26" s="3"/>
      <c r="AF26" s="3"/>
      <c r="AG26" s="6"/>
      <c r="AH26" s="6"/>
      <c r="AI26" s="6"/>
      <c r="AJ26" s="6"/>
      <c r="AK26" s="6"/>
      <c r="AL26" s="6"/>
      <c r="AM26" s="6"/>
      <c r="AN26" s="6"/>
      <c r="AO26" s="6"/>
      <c r="AP26" s="6"/>
      <c r="AQ26" s="6"/>
      <c r="AR26" s="6"/>
      <c r="AS26" s="6"/>
      <c r="AT26" s="6"/>
      <c r="AU26" s="6"/>
      <c r="AV26" s="6"/>
      <c r="AW26" s="6"/>
      <c r="AX26" s="6"/>
      <c r="AY26" s="6"/>
      <c r="AZ26" s="6"/>
      <c r="BA26" s="6"/>
      <c r="BB26" s="3"/>
      <c r="BC26" s="3"/>
      <c r="BK26" s="1107"/>
      <c r="BL26" s="1108"/>
      <c r="BM26" s="1108"/>
      <c r="BN26" s="1108"/>
      <c r="BO26" s="1108"/>
      <c r="BP26" s="1108"/>
      <c r="BQ26" s="1108"/>
      <c r="BR26" s="1108"/>
      <c r="BS26" s="1108"/>
      <c r="BT26" s="1108"/>
      <c r="BU26" s="1108"/>
      <c r="BV26" s="1108"/>
      <c r="BW26" s="1108"/>
      <c r="BX26" s="1108"/>
      <c r="BY26" s="1108"/>
      <c r="BZ26" s="1108"/>
      <c r="CA26" s="1108"/>
      <c r="CB26" s="1108"/>
      <c r="CC26" s="1108"/>
      <c r="CD26" s="1108"/>
      <c r="CE26" s="1108"/>
      <c r="CF26" s="1108"/>
      <c r="CG26" s="1108"/>
      <c r="CH26" s="1108"/>
      <c r="CI26" s="1108"/>
      <c r="CJ26" s="1109"/>
    </row>
    <row r="27" spans="1:88" ht="14.25" customHeight="1">
      <c r="A27" s="3"/>
      <c r="B27" s="998"/>
      <c r="C27" s="998"/>
      <c r="D27" s="998"/>
      <c r="E27" s="998"/>
      <c r="F27" s="998"/>
      <c r="G27" s="998"/>
      <c r="H27" s="998"/>
      <c r="I27" s="998"/>
      <c r="J27" s="998"/>
      <c r="K27" s="998"/>
      <c r="L27" s="998"/>
      <c r="M27" s="998"/>
      <c r="N27" s="998"/>
      <c r="O27" s="998"/>
      <c r="P27" s="998"/>
      <c r="Q27" s="77"/>
      <c r="R27" s="77"/>
      <c r="S27" s="77"/>
      <c r="T27" s="77"/>
      <c r="U27" s="77"/>
      <c r="V27" s="77"/>
      <c r="W27" s="77"/>
      <c r="X27" s="77"/>
      <c r="Y27" s="77"/>
      <c r="Z27" s="77"/>
      <c r="AA27" s="77"/>
      <c r="AB27" s="77"/>
      <c r="AC27" s="6"/>
      <c r="AD27" s="3"/>
      <c r="AE27" s="3"/>
      <c r="AF27" s="3"/>
      <c r="AG27" s="6"/>
      <c r="AH27" s="6"/>
      <c r="AI27" s="6"/>
      <c r="AJ27" s="6"/>
      <c r="AK27" s="6"/>
      <c r="AL27" s="6"/>
      <c r="AM27" s="6"/>
      <c r="AN27" s="6"/>
      <c r="AO27" s="6"/>
      <c r="AP27" s="6"/>
      <c r="AQ27" s="6"/>
      <c r="AR27" s="6"/>
      <c r="AS27" s="6"/>
      <c r="AT27" s="6"/>
      <c r="AU27" s="6"/>
      <c r="AV27" s="6"/>
      <c r="AW27" s="6"/>
      <c r="AX27" s="6"/>
      <c r="AY27" s="6"/>
      <c r="AZ27" s="6"/>
      <c r="BA27" s="6"/>
      <c r="BB27" s="3"/>
      <c r="BC27" s="3"/>
      <c r="BK27" s="1107"/>
      <c r="BL27" s="1108"/>
      <c r="BM27" s="1108"/>
      <c r="BN27" s="1108"/>
      <c r="BO27" s="1108"/>
      <c r="BP27" s="1108"/>
      <c r="BQ27" s="1108"/>
      <c r="BR27" s="1108"/>
      <c r="BS27" s="1108"/>
      <c r="BT27" s="1108"/>
      <c r="BU27" s="1108"/>
      <c r="BV27" s="1108"/>
      <c r="BW27" s="1108"/>
      <c r="BX27" s="1108"/>
      <c r="BY27" s="1108"/>
      <c r="BZ27" s="1108"/>
      <c r="CA27" s="1108"/>
      <c r="CB27" s="1108"/>
      <c r="CC27" s="1108"/>
      <c r="CD27" s="1108"/>
      <c r="CE27" s="1108"/>
      <c r="CF27" s="1108"/>
      <c r="CG27" s="1108"/>
      <c r="CH27" s="1108"/>
      <c r="CI27" s="1108"/>
      <c r="CJ27" s="1109"/>
    </row>
    <row r="28" spans="1:88" ht="18" customHeight="1" thickBot="1">
      <c r="A28" s="3"/>
      <c r="B28" s="79" t="s">
        <v>248</v>
      </c>
      <c r="C28" s="77"/>
      <c r="D28" s="7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9"/>
      <c r="BB28" s="2"/>
      <c r="BC28" s="2"/>
      <c r="BK28" s="1107"/>
      <c r="BL28" s="1108"/>
      <c r="BM28" s="1108"/>
      <c r="BN28" s="1108"/>
      <c r="BO28" s="1108"/>
      <c r="BP28" s="1108"/>
      <c r="BQ28" s="1108"/>
      <c r="BR28" s="1108"/>
      <c r="BS28" s="1108"/>
      <c r="BT28" s="1108"/>
      <c r="BU28" s="1108"/>
      <c r="BV28" s="1108"/>
      <c r="BW28" s="1108"/>
      <c r="BX28" s="1108"/>
      <c r="BY28" s="1108"/>
      <c r="BZ28" s="1108"/>
      <c r="CA28" s="1108"/>
      <c r="CB28" s="1108"/>
      <c r="CC28" s="1108"/>
      <c r="CD28" s="1108"/>
      <c r="CE28" s="1108"/>
      <c r="CF28" s="1108"/>
      <c r="CG28" s="1108"/>
      <c r="CH28" s="1108"/>
      <c r="CI28" s="1108"/>
      <c r="CJ28" s="1109"/>
    </row>
    <row r="29" spans="1:88" ht="6" customHeight="1">
      <c r="A29" s="3"/>
      <c r="B29" s="1085" t="s">
        <v>7</v>
      </c>
      <c r="C29" s="1086"/>
      <c r="D29" s="1086"/>
      <c r="E29" s="1086"/>
      <c r="F29" s="1087"/>
      <c r="G29" s="940" t="s">
        <v>246</v>
      </c>
      <c r="H29" s="941"/>
      <c r="I29" s="941"/>
      <c r="J29" s="941"/>
      <c r="K29" s="941"/>
      <c r="L29" s="941"/>
      <c r="M29" s="941"/>
      <c r="N29" s="941"/>
      <c r="O29" s="941"/>
      <c r="P29" s="941"/>
      <c r="Q29" s="941"/>
      <c r="R29" s="941"/>
      <c r="S29" s="941"/>
      <c r="T29" s="941"/>
      <c r="U29" s="941"/>
      <c r="V29" s="941"/>
      <c r="W29" s="941"/>
      <c r="X29" s="941"/>
      <c r="Y29" s="941"/>
      <c r="Z29" s="942"/>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c r="BA29" s="336"/>
      <c r="BB29" s="336"/>
      <c r="BC29" s="78"/>
      <c r="BK29" s="1107"/>
      <c r="BL29" s="1108"/>
      <c r="BM29" s="1108"/>
      <c r="BN29" s="1108"/>
      <c r="BO29" s="1108"/>
      <c r="BP29" s="1108"/>
      <c r="BQ29" s="1108"/>
      <c r="BR29" s="1108"/>
      <c r="BS29" s="1108"/>
      <c r="BT29" s="1108"/>
      <c r="BU29" s="1108"/>
      <c r="BV29" s="1108"/>
      <c r="BW29" s="1108"/>
      <c r="BX29" s="1108"/>
      <c r="BY29" s="1108"/>
      <c r="BZ29" s="1108"/>
      <c r="CA29" s="1108"/>
      <c r="CB29" s="1108"/>
      <c r="CC29" s="1108"/>
      <c r="CD29" s="1108"/>
      <c r="CE29" s="1108"/>
      <c r="CF29" s="1108"/>
      <c r="CG29" s="1108"/>
      <c r="CH29" s="1108"/>
      <c r="CI29" s="1108"/>
      <c r="CJ29" s="1109"/>
    </row>
    <row r="30" spans="1:88" ht="6" customHeight="1">
      <c r="A30" s="3"/>
      <c r="B30" s="1088"/>
      <c r="C30" s="1089"/>
      <c r="D30" s="1089"/>
      <c r="E30" s="1089"/>
      <c r="F30" s="1090"/>
      <c r="G30" s="943"/>
      <c r="H30" s="944"/>
      <c r="I30" s="944"/>
      <c r="J30" s="944"/>
      <c r="K30" s="944"/>
      <c r="L30" s="944"/>
      <c r="M30" s="944"/>
      <c r="N30" s="944"/>
      <c r="O30" s="944"/>
      <c r="P30" s="944"/>
      <c r="Q30" s="944"/>
      <c r="R30" s="944"/>
      <c r="S30" s="944"/>
      <c r="T30" s="944"/>
      <c r="U30" s="944"/>
      <c r="V30" s="944"/>
      <c r="W30" s="944"/>
      <c r="X30" s="944"/>
      <c r="Y30" s="944"/>
      <c r="Z30" s="945"/>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78"/>
      <c r="BK30" s="1107"/>
      <c r="BL30" s="1108"/>
      <c r="BM30" s="1108"/>
      <c r="BN30" s="1108"/>
      <c r="BO30" s="1108"/>
      <c r="BP30" s="1108"/>
      <c r="BQ30" s="1108"/>
      <c r="BR30" s="1108"/>
      <c r="BS30" s="1108"/>
      <c r="BT30" s="1108"/>
      <c r="BU30" s="1108"/>
      <c r="BV30" s="1108"/>
      <c r="BW30" s="1108"/>
      <c r="BX30" s="1108"/>
      <c r="BY30" s="1108"/>
      <c r="BZ30" s="1108"/>
      <c r="CA30" s="1108"/>
      <c r="CB30" s="1108"/>
      <c r="CC30" s="1108"/>
      <c r="CD30" s="1108"/>
      <c r="CE30" s="1108"/>
      <c r="CF30" s="1108"/>
      <c r="CG30" s="1108"/>
      <c r="CH30" s="1108"/>
      <c r="CI30" s="1108"/>
      <c r="CJ30" s="1109"/>
    </row>
    <row r="31" spans="1:88" ht="6" customHeight="1">
      <c r="A31" s="3"/>
      <c r="B31" s="1088"/>
      <c r="C31" s="1089"/>
      <c r="D31" s="1089"/>
      <c r="E31" s="1089"/>
      <c r="F31" s="1090"/>
      <c r="G31" s="943"/>
      <c r="H31" s="944"/>
      <c r="I31" s="944"/>
      <c r="J31" s="944"/>
      <c r="K31" s="944"/>
      <c r="L31" s="944"/>
      <c r="M31" s="944"/>
      <c r="N31" s="944"/>
      <c r="O31" s="944"/>
      <c r="P31" s="944"/>
      <c r="Q31" s="944"/>
      <c r="R31" s="944"/>
      <c r="S31" s="944"/>
      <c r="T31" s="944"/>
      <c r="U31" s="944"/>
      <c r="V31" s="944"/>
      <c r="W31" s="944"/>
      <c r="X31" s="944"/>
      <c r="Y31" s="944"/>
      <c r="Z31" s="945"/>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78"/>
      <c r="BK31" s="1107"/>
      <c r="BL31" s="1108"/>
      <c r="BM31" s="1108"/>
      <c r="BN31" s="1108"/>
      <c r="BO31" s="1108"/>
      <c r="BP31" s="1108"/>
      <c r="BQ31" s="1108"/>
      <c r="BR31" s="1108"/>
      <c r="BS31" s="1108"/>
      <c r="BT31" s="1108"/>
      <c r="BU31" s="1108"/>
      <c r="BV31" s="1108"/>
      <c r="BW31" s="1108"/>
      <c r="BX31" s="1108"/>
      <c r="BY31" s="1108"/>
      <c r="BZ31" s="1108"/>
      <c r="CA31" s="1108"/>
      <c r="CB31" s="1108"/>
      <c r="CC31" s="1108"/>
      <c r="CD31" s="1108"/>
      <c r="CE31" s="1108"/>
      <c r="CF31" s="1108"/>
      <c r="CG31" s="1108"/>
      <c r="CH31" s="1108"/>
      <c r="CI31" s="1108"/>
      <c r="CJ31" s="1109"/>
    </row>
    <row r="32" spans="1:88" ht="6" customHeight="1">
      <c r="A32" s="3"/>
      <c r="B32" s="1088"/>
      <c r="C32" s="1089"/>
      <c r="D32" s="1089"/>
      <c r="E32" s="1089"/>
      <c r="F32" s="1090"/>
      <c r="G32" s="943"/>
      <c r="H32" s="944"/>
      <c r="I32" s="944"/>
      <c r="J32" s="944"/>
      <c r="K32" s="944"/>
      <c r="L32" s="944"/>
      <c r="M32" s="944"/>
      <c r="N32" s="944"/>
      <c r="O32" s="944"/>
      <c r="P32" s="944"/>
      <c r="Q32" s="944"/>
      <c r="R32" s="944"/>
      <c r="S32" s="944"/>
      <c r="T32" s="944"/>
      <c r="U32" s="944"/>
      <c r="V32" s="944"/>
      <c r="W32" s="944"/>
      <c r="X32" s="944"/>
      <c r="Y32" s="944"/>
      <c r="Z32" s="945"/>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78"/>
      <c r="BK32" s="1107"/>
      <c r="BL32" s="1108"/>
      <c r="BM32" s="1108"/>
      <c r="BN32" s="1108"/>
      <c r="BO32" s="1108"/>
      <c r="BP32" s="1108"/>
      <c r="BQ32" s="1108"/>
      <c r="BR32" s="1108"/>
      <c r="BS32" s="1108"/>
      <c r="BT32" s="1108"/>
      <c r="BU32" s="1108"/>
      <c r="BV32" s="1108"/>
      <c r="BW32" s="1108"/>
      <c r="BX32" s="1108"/>
      <c r="BY32" s="1108"/>
      <c r="BZ32" s="1108"/>
      <c r="CA32" s="1108"/>
      <c r="CB32" s="1108"/>
      <c r="CC32" s="1108"/>
      <c r="CD32" s="1108"/>
      <c r="CE32" s="1108"/>
      <c r="CF32" s="1108"/>
      <c r="CG32" s="1108"/>
      <c r="CH32" s="1108"/>
      <c r="CI32" s="1108"/>
      <c r="CJ32" s="1109"/>
    </row>
    <row r="33" spans="1:88" ht="6" customHeight="1">
      <c r="A33" s="3"/>
      <c r="B33" s="1088"/>
      <c r="C33" s="1089"/>
      <c r="D33" s="1089"/>
      <c r="E33" s="1089"/>
      <c r="F33" s="1090"/>
      <c r="G33" s="943"/>
      <c r="H33" s="944"/>
      <c r="I33" s="944"/>
      <c r="J33" s="944"/>
      <c r="K33" s="944"/>
      <c r="L33" s="944"/>
      <c r="M33" s="944"/>
      <c r="N33" s="944"/>
      <c r="O33" s="944"/>
      <c r="P33" s="944"/>
      <c r="Q33" s="944"/>
      <c r="R33" s="944"/>
      <c r="S33" s="944"/>
      <c r="T33" s="944"/>
      <c r="U33" s="944"/>
      <c r="V33" s="944"/>
      <c r="W33" s="944"/>
      <c r="X33" s="944"/>
      <c r="Y33" s="944"/>
      <c r="Z33" s="945"/>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78"/>
      <c r="BK33" s="1107"/>
      <c r="BL33" s="1108"/>
      <c r="BM33" s="1108"/>
      <c r="BN33" s="1108"/>
      <c r="BO33" s="1108"/>
      <c r="BP33" s="1108"/>
      <c r="BQ33" s="1108"/>
      <c r="BR33" s="1108"/>
      <c r="BS33" s="1108"/>
      <c r="BT33" s="1108"/>
      <c r="BU33" s="1108"/>
      <c r="BV33" s="1108"/>
      <c r="BW33" s="1108"/>
      <c r="BX33" s="1108"/>
      <c r="BY33" s="1108"/>
      <c r="BZ33" s="1108"/>
      <c r="CA33" s="1108"/>
      <c r="CB33" s="1108"/>
      <c r="CC33" s="1108"/>
      <c r="CD33" s="1108"/>
      <c r="CE33" s="1108"/>
      <c r="CF33" s="1108"/>
      <c r="CG33" s="1108"/>
      <c r="CH33" s="1108"/>
      <c r="CI33" s="1108"/>
      <c r="CJ33" s="1109"/>
    </row>
    <row r="34" spans="1:88" ht="6" customHeight="1">
      <c r="A34" s="3"/>
      <c r="B34" s="1088"/>
      <c r="C34" s="1089"/>
      <c r="D34" s="1089"/>
      <c r="E34" s="1089"/>
      <c r="F34" s="1090"/>
      <c r="G34" s="943"/>
      <c r="H34" s="944"/>
      <c r="I34" s="944"/>
      <c r="J34" s="944"/>
      <c r="K34" s="944"/>
      <c r="L34" s="944"/>
      <c r="M34" s="944"/>
      <c r="N34" s="944"/>
      <c r="O34" s="944"/>
      <c r="P34" s="944"/>
      <c r="Q34" s="944"/>
      <c r="R34" s="944"/>
      <c r="S34" s="944"/>
      <c r="T34" s="944"/>
      <c r="U34" s="944"/>
      <c r="V34" s="944"/>
      <c r="W34" s="944"/>
      <c r="X34" s="944"/>
      <c r="Y34" s="944"/>
      <c r="Z34" s="945"/>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78"/>
      <c r="BK34" s="1107"/>
      <c r="BL34" s="1108"/>
      <c r="BM34" s="1108"/>
      <c r="BN34" s="1108"/>
      <c r="BO34" s="1108"/>
      <c r="BP34" s="1108"/>
      <c r="BQ34" s="1108"/>
      <c r="BR34" s="1108"/>
      <c r="BS34" s="1108"/>
      <c r="BT34" s="1108"/>
      <c r="BU34" s="1108"/>
      <c r="BV34" s="1108"/>
      <c r="BW34" s="1108"/>
      <c r="BX34" s="1108"/>
      <c r="BY34" s="1108"/>
      <c r="BZ34" s="1108"/>
      <c r="CA34" s="1108"/>
      <c r="CB34" s="1108"/>
      <c r="CC34" s="1108"/>
      <c r="CD34" s="1108"/>
      <c r="CE34" s="1108"/>
      <c r="CF34" s="1108"/>
      <c r="CG34" s="1108"/>
      <c r="CH34" s="1108"/>
      <c r="CI34" s="1108"/>
      <c r="CJ34" s="1109"/>
    </row>
    <row r="35" spans="1:88" ht="6" customHeight="1">
      <c r="A35" s="3"/>
      <c r="B35" s="1088"/>
      <c r="C35" s="1089"/>
      <c r="D35" s="1089"/>
      <c r="E35" s="1089"/>
      <c r="F35" s="1090"/>
      <c r="G35" s="943"/>
      <c r="H35" s="944"/>
      <c r="I35" s="944"/>
      <c r="J35" s="944"/>
      <c r="K35" s="944"/>
      <c r="L35" s="944"/>
      <c r="M35" s="944"/>
      <c r="N35" s="944"/>
      <c r="O35" s="944"/>
      <c r="P35" s="944"/>
      <c r="Q35" s="944"/>
      <c r="R35" s="944"/>
      <c r="S35" s="944"/>
      <c r="T35" s="944"/>
      <c r="U35" s="944"/>
      <c r="V35" s="944"/>
      <c r="W35" s="944"/>
      <c r="X35" s="944"/>
      <c r="Y35" s="944"/>
      <c r="Z35" s="945"/>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78"/>
      <c r="BK35" s="1107"/>
      <c r="BL35" s="1108"/>
      <c r="BM35" s="1108"/>
      <c r="BN35" s="1108"/>
      <c r="BO35" s="1108"/>
      <c r="BP35" s="1108"/>
      <c r="BQ35" s="1108"/>
      <c r="BR35" s="1108"/>
      <c r="BS35" s="1108"/>
      <c r="BT35" s="1108"/>
      <c r="BU35" s="1108"/>
      <c r="BV35" s="1108"/>
      <c r="BW35" s="1108"/>
      <c r="BX35" s="1108"/>
      <c r="BY35" s="1108"/>
      <c r="BZ35" s="1108"/>
      <c r="CA35" s="1108"/>
      <c r="CB35" s="1108"/>
      <c r="CC35" s="1108"/>
      <c r="CD35" s="1108"/>
      <c r="CE35" s="1108"/>
      <c r="CF35" s="1108"/>
      <c r="CG35" s="1108"/>
      <c r="CH35" s="1108"/>
      <c r="CI35" s="1108"/>
      <c r="CJ35" s="1109"/>
    </row>
    <row r="36" spans="1:88" ht="6" customHeight="1">
      <c r="A36" s="3"/>
      <c r="B36" s="1088"/>
      <c r="C36" s="1089"/>
      <c r="D36" s="1089"/>
      <c r="E36" s="1089"/>
      <c r="F36" s="1090"/>
      <c r="G36" s="943"/>
      <c r="H36" s="944"/>
      <c r="I36" s="944"/>
      <c r="J36" s="944"/>
      <c r="K36" s="944"/>
      <c r="L36" s="944"/>
      <c r="M36" s="944"/>
      <c r="N36" s="944"/>
      <c r="O36" s="944"/>
      <c r="P36" s="944"/>
      <c r="Q36" s="944"/>
      <c r="R36" s="944"/>
      <c r="S36" s="944"/>
      <c r="T36" s="944"/>
      <c r="U36" s="944"/>
      <c r="V36" s="944"/>
      <c r="W36" s="944"/>
      <c r="X36" s="944"/>
      <c r="Y36" s="944"/>
      <c r="Z36" s="945"/>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78"/>
      <c r="BK36" s="1107"/>
      <c r="BL36" s="1108"/>
      <c r="BM36" s="1108"/>
      <c r="BN36" s="1108"/>
      <c r="BO36" s="1108"/>
      <c r="BP36" s="1108"/>
      <c r="BQ36" s="1108"/>
      <c r="BR36" s="1108"/>
      <c r="BS36" s="1108"/>
      <c r="BT36" s="1108"/>
      <c r="BU36" s="1108"/>
      <c r="BV36" s="1108"/>
      <c r="BW36" s="1108"/>
      <c r="BX36" s="1108"/>
      <c r="BY36" s="1108"/>
      <c r="BZ36" s="1108"/>
      <c r="CA36" s="1108"/>
      <c r="CB36" s="1108"/>
      <c r="CC36" s="1108"/>
      <c r="CD36" s="1108"/>
      <c r="CE36" s="1108"/>
      <c r="CF36" s="1108"/>
      <c r="CG36" s="1108"/>
      <c r="CH36" s="1108"/>
      <c r="CI36" s="1108"/>
      <c r="CJ36" s="1109"/>
    </row>
    <row r="37" spans="1:88" ht="6" customHeight="1">
      <c r="A37" s="3"/>
      <c r="B37" s="1088"/>
      <c r="C37" s="1089"/>
      <c r="D37" s="1089"/>
      <c r="E37" s="1089"/>
      <c r="F37" s="1090"/>
      <c r="G37" s="943"/>
      <c r="H37" s="944"/>
      <c r="I37" s="944"/>
      <c r="J37" s="944"/>
      <c r="K37" s="944"/>
      <c r="L37" s="944"/>
      <c r="M37" s="944"/>
      <c r="N37" s="944"/>
      <c r="O37" s="944"/>
      <c r="P37" s="944"/>
      <c r="Q37" s="944"/>
      <c r="R37" s="944"/>
      <c r="S37" s="944"/>
      <c r="T37" s="944"/>
      <c r="U37" s="944"/>
      <c r="V37" s="944"/>
      <c r="W37" s="944"/>
      <c r="X37" s="944"/>
      <c r="Y37" s="944"/>
      <c r="Z37" s="945"/>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78"/>
      <c r="BK37" s="1107"/>
      <c r="BL37" s="1108"/>
      <c r="BM37" s="1108"/>
      <c r="BN37" s="1108"/>
      <c r="BO37" s="1108"/>
      <c r="BP37" s="1108"/>
      <c r="BQ37" s="1108"/>
      <c r="BR37" s="1108"/>
      <c r="BS37" s="1108"/>
      <c r="BT37" s="1108"/>
      <c r="BU37" s="1108"/>
      <c r="BV37" s="1108"/>
      <c r="BW37" s="1108"/>
      <c r="BX37" s="1108"/>
      <c r="BY37" s="1108"/>
      <c r="BZ37" s="1108"/>
      <c r="CA37" s="1108"/>
      <c r="CB37" s="1108"/>
      <c r="CC37" s="1108"/>
      <c r="CD37" s="1108"/>
      <c r="CE37" s="1108"/>
      <c r="CF37" s="1108"/>
      <c r="CG37" s="1108"/>
      <c r="CH37" s="1108"/>
      <c r="CI37" s="1108"/>
      <c r="CJ37" s="1109"/>
    </row>
    <row r="38" spans="1:88" ht="6" customHeight="1">
      <c r="A38" s="3"/>
      <c r="B38" s="1091"/>
      <c r="C38" s="1092"/>
      <c r="D38" s="1092"/>
      <c r="E38" s="1092"/>
      <c r="F38" s="1093"/>
      <c r="G38" s="946"/>
      <c r="H38" s="947"/>
      <c r="I38" s="947"/>
      <c r="J38" s="947"/>
      <c r="K38" s="947"/>
      <c r="L38" s="947"/>
      <c r="M38" s="947"/>
      <c r="N38" s="947"/>
      <c r="O38" s="947"/>
      <c r="P38" s="947"/>
      <c r="Q38" s="947"/>
      <c r="R38" s="947"/>
      <c r="S38" s="947"/>
      <c r="T38" s="947"/>
      <c r="U38" s="947"/>
      <c r="V38" s="947"/>
      <c r="W38" s="947"/>
      <c r="X38" s="947"/>
      <c r="Y38" s="947"/>
      <c r="Z38" s="948"/>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78"/>
      <c r="BK38" s="1107"/>
      <c r="BL38" s="1108"/>
      <c r="BM38" s="1108"/>
      <c r="BN38" s="1108"/>
      <c r="BO38" s="1108"/>
      <c r="BP38" s="1108"/>
      <c r="BQ38" s="1108"/>
      <c r="BR38" s="1108"/>
      <c r="BS38" s="1108"/>
      <c r="BT38" s="1108"/>
      <c r="BU38" s="1108"/>
      <c r="BV38" s="1108"/>
      <c r="BW38" s="1108"/>
      <c r="BX38" s="1108"/>
      <c r="BY38" s="1108"/>
      <c r="BZ38" s="1108"/>
      <c r="CA38" s="1108"/>
      <c r="CB38" s="1108"/>
      <c r="CC38" s="1108"/>
      <c r="CD38" s="1108"/>
      <c r="CE38" s="1108"/>
      <c r="CF38" s="1108"/>
      <c r="CG38" s="1108"/>
      <c r="CH38" s="1108"/>
      <c r="CI38" s="1108"/>
      <c r="CJ38" s="1109"/>
    </row>
    <row r="39" spans="1:88" ht="6" customHeight="1">
      <c r="A39" s="3"/>
      <c r="B39" s="189"/>
      <c r="C39" s="105"/>
      <c r="D39" s="105"/>
      <c r="E39" s="105"/>
      <c r="F39" s="105"/>
      <c r="G39" s="106"/>
      <c r="H39" s="107"/>
      <c r="I39" s="107"/>
      <c r="J39" s="108"/>
      <c r="K39" s="108"/>
      <c r="L39" s="107"/>
      <c r="M39" s="107"/>
      <c r="N39" s="108"/>
      <c r="O39" s="108"/>
      <c r="P39" s="108"/>
      <c r="Q39" s="107"/>
      <c r="R39" s="108"/>
      <c r="S39" s="107"/>
      <c r="T39" s="107"/>
      <c r="U39" s="107"/>
      <c r="V39" s="107"/>
      <c r="W39" s="108"/>
      <c r="X39" s="107"/>
      <c r="Y39" s="107"/>
      <c r="Z39" s="337"/>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78"/>
    </row>
    <row r="40" spans="1:88" ht="6" customHeight="1">
      <c r="A40" s="3"/>
      <c r="B40" s="873" t="s">
        <v>6</v>
      </c>
      <c r="C40" s="874"/>
      <c r="D40" s="874"/>
      <c r="E40" s="874"/>
      <c r="F40" s="874"/>
      <c r="G40" s="109"/>
      <c r="H40" s="859" t="s">
        <v>247</v>
      </c>
      <c r="I40" s="859"/>
      <c r="J40" s="859"/>
      <c r="K40" s="859"/>
      <c r="L40" s="859"/>
      <c r="M40" s="859"/>
      <c r="N40" s="859"/>
      <c r="O40" s="879" t="str">
        <f>IF(AW166&lt;&gt;0,"",'②異動情報・学校情報・機構に送付が必要な理由（学校入力用）'!CV7)</f>
        <v/>
      </c>
      <c r="P40" s="880"/>
      <c r="Q40" s="880"/>
      <c r="R40" s="880"/>
      <c r="S40" s="885" t="s">
        <v>19</v>
      </c>
      <c r="T40" s="880" t="str">
        <f>IF(AW166&lt;&gt;0,"",'②異動情報・学校情報・機構に送付が必要な理由（学校入力用）'!CX7)</f>
        <v/>
      </c>
      <c r="U40" s="880"/>
      <c r="V40" s="885" t="s">
        <v>21</v>
      </c>
      <c r="W40" s="880" t="str">
        <f>IF(AW166&lt;&gt;0,"",'②異動情報・学校情報・機構に送付が必要な理由（学校入力用）'!CZ7)</f>
        <v/>
      </c>
      <c r="X40" s="880"/>
      <c r="Y40" s="937" t="s">
        <v>26</v>
      </c>
      <c r="Z40" s="958"/>
      <c r="AA40" s="78"/>
      <c r="AB40" s="1084"/>
      <c r="AC40" s="959"/>
      <c r="AD40" s="959"/>
      <c r="AE40" s="959"/>
      <c r="AF40" s="859"/>
      <c r="AG40" s="1084"/>
      <c r="AH40" s="959"/>
      <c r="AI40" s="959"/>
      <c r="AJ40" s="959"/>
      <c r="AK40" s="935"/>
      <c r="AL40" s="936"/>
      <c r="AM40" s="936"/>
      <c r="AN40" s="936"/>
      <c r="AO40" s="936"/>
      <c r="AP40" s="936"/>
      <c r="AQ40" s="882"/>
      <c r="AR40" s="882"/>
      <c r="AS40" s="882"/>
      <c r="AT40" s="882"/>
      <c r="AU40" s="886"/>
      <c r="AV40" s="882"/>
      <c r="AW40" s="882"/>
      <c r="AX40" s="886"/>
      <c r="AY40" s="882"/>
      <c r="AZ40" s="882"/>
      <c r="BA40" s="1094"/>
      <c r="BB40" s="78"/>
      <c r="BC40" s="78"/>
    </row>
    <row r="41" spans="1:88" ht="6" customHeight="1">
      <c r="A41" s="3"/>
      <c r="B41" s="873"/>
      <c r="C41" s="874"/>
      <c r="D41" s="874"/>
      <c r="E41" s="874"/>
      <c r="F41" s="874"/>
      <c r="G41" s="109"/>
      <c r="H41" s="859"/>
      <c r="I41" s="859"/>
      <c r="J41" s="859"/>
      <c r="K41" s="859"/>
      <c r="L41" s="859"/>
      <c r="M41" s="859"/>
      <c r="N41" s="859"/>
      <c r="O41" s="881"/>
      <c r="P41" s="882"/>
      <c r="Q41" s="882"/>
      <c r="R41" s="882"/>
      <c r="S41" s="886"/>
      <c r="T41" s="882"/>
      <c r="U41" s="882"/>
      <c r="V41" s="886"/>
      <c r="W41" s="882"/>
      <c r="X41" s="882"/>
      <c r="Y41" s="938"/>
      <c r="Z41" s="958"/>
      <c r="AA41" s="78"/>
      <c r="AB41" s="1084"/>
      <c r="AC41" s="959"/>
      <c r="AD41" s="959"/>
      <c r="AE41" s="959"/>
      <c r="AF41" s="859"/>
      <c r="AG41" s="1084"/>
      <c r="AH41" s="959"/>
      <c r="AI41" s="959"/>
      <c r="AJ41" s="959"/>
      <c r="AK41" s="936"/>
      <c r="AL41" s="936"/>
      <c r="AM41" s="936"/>
      <c r="AN41" s="936"/>
      <c r="AO41" s="936"/>
      <c r="AP41" s="936"/>
      <c r="AQ41" s="882"/>
      <c r="AR41" s="882"/>
      <c r="AS41" s="882"/>
      <c r="AT41" s="882"/>
      <c r="AU41" s="886"/>
      <c r="AV41" s="882"/>
      <c r="AW41" s="882"/>
      <c r="AX41" s="886"/>
      <c r="AY41" s="882"/>
      <c r="AZ41" s="882"/>
      <c r="BA41" s="1094"/>
      <c r="BB41" s="78"/>
      <c r="BC41" s="78"/>
    </row>
    <row r="42" spans="1:88" ht="6" customHeight="1">
      <c r="A42" s="3"/>
      <c r="B42" s="873"/>
      <c r="C42" s="874"/>
      <c r="D42" s="874"/>
      <c r="E42" s="874"/>
      <c r="F42" s="874"/>
      <c r="G42" s="109"/>
      <c r="H42" s="859"/>
      <c r="I42" s="859"/>
      <c r="J42" s="859"/>
      <c r="K42" s="859"/>
      <c r="L42" s="859"/>
      <c r="M42" s="859"/>
      <c r="N42" s="859"/>
      <c r="O42" s="881"/>
      <c r="P42" s="882"/>
      <c r="Q42" s="882"/>
      <c r="R42" s="882"/>
      <c r="S42" s="886"/>
      <c r="T42" s="882"/>
      <c r="U42" s="882"/>
      <c r="V42" s="886"/>
      <c r="W42" s="882"/>
      <c r="X42" s="882"/>
      <c r="Y42" s="938"/>
      <c r="Z42" s="958"/>
      <c r="AA42" s="78"/>
      <c r="AB42" s="1084"/>
      <c r="AC42" s="959"/>
      <c r="AD42" s="959"/>
      <c r="AE42" s="959"/>
      <c r="AF42" s="859"/>
      <c r="AG42" s="1084"/>
      <c r="AH42" s="959"/>
      <c r="AI42" s="959"/>
      <c r="AJ42" s="959"/>
      <c r="AK42" s="936"/>
      <c r="AL42" s="936"/>
      <c r="AM42" s="936"/>
      <c r="AN42" s="936"/>
      <c r="AO42" s="936"/>
      <c r="AP42" s="936"/>
      <c r="AQ42" s="882"/>
      <c r="AR42" s="882"/>
      <c r="AS42" s="882"/>
      <c r="AT42" s="882"/>
      <c r="AU42" s="886"/>
      <c r="AV42" s="882"/>
      <c r="AW42" s="882"/>
      <c r="AX42" s="886"/>
      <c r="AY42" s="882"/>
      <c r="AZ42" s="882"/>
      <c r="BA42" s="1094"/>
      <c r="BB42" s="78"/>
      <c r="BC42" s="78"/>
    </row>
    <row r="43" spans="1:88" ht="6" customHeight="1">
      <c r="A43" s="3"/>
      <c r="B43" s="873"/>
      <c r="C43" s="874"/>
      <c r="D43" s="874"/>
      <c r="E43" s="874"/>
      <c r="F43" s="874"/>
      <c r="G43" s="109"/>
      <c r="H43" s="859"/>
      <c r="I43" s="859"/>
      <c r="J43" s="859"/>
      <c r="K43" s="859"/>
      <c r="L43" s="859"/>
      <c r="M43" s="859"/>
      <c r="N43" s="859"/>
      <c r="O43" s="881"/>
      <c r="P43" s="882"/>
      <c r="Q43" s="882"/>
      <c r="R43" s="882"/>
      <c r="S43" s="886"/>
      <c r="T43" s="882"/>
      <c r="U43" s="882"/>
      <c r="V43" s="886"/>
      <c r="W43" s="882"/>
      <c r="X43" s="882"/>
      <c r="Y43" s="938"/>
      <c r="Z43" s="958"/>
      <c r="AA43" s="78"/>
      <c r="AB43" s="1084"/>
      <c r="AC43" s="959"/>
      <c r="AD43" s="959"/>
      <c r="AE43" s="959"/>
      <c r="AF43" s="859"/>
      <c r="AG43" s="1084"/>
      <c r="AH43" s="959"/>
      <c r="AI43" s="959"/>
      <c r="AJ43" s="959"/>
      <c r="AK43" s="936"/>
      <c r="AL43" s="936"/>
      <c r="AM43" s="936"/>
      <c r="AN43" s="936"/>
      <c r="AO43" s="936"/>
      <c r="AP43" s="936"/>
      <c r="AQ43" s="882"/>
      <c r="AR43" s="882"/>
      <c r="AS43" s="882"/>
      <c r="AT43" s="882"/>
      <c r="AU43" s="886"/>
      <c r="AV43" s="882"/>
      <c r="AW43" s="882"/>
      <c r="AX43" s="886"/>
      <c r="AY43" s="882"/>
      <c r="AZ43" s="882"/>
      <c r="BA43" s="1094"/>
      <c r="BB43" s="78"/>
      <c r="BC43" s="78"/>
    </row>
    <row r="44" spans="1:88" ht="6" customHeight="1">
      <c r="A44" s="3"/>
      <c r="B44" s="873"/>
      <c r="C44" s="874"/>
      <c r="D44" s="874"/>
      <c r="E44" s="874"/>
      <c r="F44" s="874"/>
      <c r="G44" s="109"/>
      <c r="H44" s="859"/>
      <c r="I44" s="859"/>
      <c r="J44" s="859"/>
      <c r="K44" s="859"/>
      <c r="L44" s="859"/>
      <c r="M44" s="859"/>
      <c r="N44" s="859"/>
      <c r="O44" s="881"/>
      <c r="P44" s="882"/>
      <c r="Q44" s="882"/>
      <c r="R44" s="882"/>
      <c r="S44" s="886"/>
      <c r="T44" s="882"/>
      <c r="U44" s="882"/>
      <c r="V44" s="886"/>
      <c r="W44" s="882"/>
      <c r="X44" s="882"/>
      <c r="Y44" s="938"/>
      <c r="Z44" s="958"/>
      <c r="AA44" s="78"/>
      <c r="AB44" s="1084"/>
      <c r="AC44" s="959"/>
      <c r="AD44" s="959"/>
      <c r="AE44" s="959"/>
      <c r="AF44" s="859"/>
      <c r="AG44" s="1084"/>
      <c r="AH44" s="959"/>
      <c r="AI44" s="959"/>
      <c r="AJ44" s="959"/>
      <c r="AK44" s="936"/>
      <c r="AL44" s="936"/>
      <c r="AM44" s="936"/>
      <c r="AN44" s="936"/>
      <c r="AO44" s="936"/>
      <c r="AP44" s="936"/>
      <c r="AQ44" s="882"/>
      <c r="AR44" s="882"/>
      <c r="AS44" s="882"/>
      <c r="AT44" s="882"/>
      <c r="AU44" s="886"/>
      <c r="AV44" s="882"/>
      <c r="AW44" s="882"/>
      <c r="AX44" s="886"/>
      <c r="AY44" s="882"/>
      <c r="AZ44" s="882"/>
      <c r="BA44" s="1094"/>
      <c r="BB44" s="78"/>
      <c r="BC44" s="78"/>
    </row>
    <row r="45" spans="1:88" ht="6" customHeight="1">
      <c r="A45" s="3"/>
      <c r="B45" s="873"/>
      <c r="C45" s="874"/>
      <c r="D45" s="874"/>
      <c r="E45" s="874"/>
      <c r="F45" s="874"/>
      <c r="G45" s="109"/>
      <c r="H45" s="859"/>
      <c r="I45" s="859"/>
      <c r="J45" s="859"/>
      <c r="K45" s="859"/>
      <c r="L45" s="859"/>
      <c r="M45" s="859"/>
      <c r="N45" s="859"/>
      <c r="O45" s="881"/>
      <c r="P45" s="882"/>
      <c r="Q45" s="882"/>
      <c r="R45" s="882"/>
      <c r="S45" s="886"/>
      <c r="T45" s="882"/>
      <c r="U45" s="882"/>
      <c r="V45" s="886"/>
      <c r="W45" s="882"/>
      <c r="X45" s="882"/>
      <c r="Y45" s="938"/>
      <c r="Z45" s="958"/>
      <c r="AA45" s="78"/>
      <c r="AB45" s="1084"/>
      <c r="AC45" s="959"/>
      <c r="AD45" s="959"/>
      <c r="AE45" s="959"/>
      <c r="AF45" s="859"/>
      <c r="AG45" s="1084"/>
      <c r="AH45" s="959"/>
      <c r="AI45" s="959"/>
      <c r="AJ45" s="959"/>
      <c r="AK45" s="936"/>
      <c r="AL45" s="936"/>
      <c r="AM45" s="936"/>
      <c r="AN45" s="936"/>
      <c r="AO45" s="936"/>
      <c r="AP45" s="936"/>
      <c r="AQ45" s="882"/>
      <c r="AR45" s="882"/>
      <c r="AS45" s="882"/>
      <c r="AT45" s="882"/>
      <c r="AU45" s="886"/>
      <c r="AV45" s="882"/>
      <c r="AW45" s="882"/>
      <c r="AX45" s="886"/>
      <c r="AY45" s="882"/>
      <c r="AZ45" s="882"/>
      <c r="BA45" s="1094"/>
      <c r="BB45" s="78"/>
      <c r="BC45" s="78"/>
    </row>
    <row r="46" spans="1:88" ht="6" customHeight="1">
      <c r="A46" s="3"/>
      <c r="B46" s="873"/>
      <c r="C46" s="874"/>
      <c r="D46" s="874"/>
      <c r="E46" s="874"/>
      <c r="F46" s="874"/>
      <c r="G46" s="109"/>
      <c r="H46" s="859"/>
      <c r="I46" s="859"/>
      <c r="J46" s="859"/>
      <c r="K46" s="859"/>
      <c r="L46" s="859"/>
      <c r="M46" s="859"/>
      <c r="N46" s="859"/>
      <c r="O46" s="881"/>
      <c r="P46" s="882"/>
      <c r="Q46" s="882"/>
      <c r="R46" s="882"/>
      <c r="S46" s="886"/>
      <c r="T46" s="882"/>
      <c r="U46" s="882"/>
      <c r="V46" s="886"/>
      <c r="W46" s="882"/>
      <c r="X46" s="882"/>
      <c r="Y46" s="938"/>
      <c r="Z46" s="958"/>
      <c r="AA46" s="78"/>
      <c r="AB46" s="1084"/>
      <c r="AC46" s="959"/>
      <c r="AD46" s="959"/>
      <c r="AE46" s="959"/>
      <c r="AF46" s="859"/>
      <c r="AG46" s="1084"/>
      <c r="AH46" s="959"/>
      <c r="AI46" s="959"/>
      <c r="AJ46" s="959"/>
      <c r="AK46" s="936"/>
      <c r="AL46" s="936"/>
      <c r="AM46" s="936"/>
      <c r="AN46" s="936"/>
      <c r="AO46" s="936"/>
      <c r="AP46" s="936"/>
      <c r="AQ46" s="882"/>
      <c r="AR46" s="882"/>
      <c r="AS46" s="882"/>
      <c r="AT46" s="882"/>
      <c r="AU46" s="886"/>
      <c r="AV46" s="882"/>
      <c r="AW46" s="882"/>
      <c r="AX46" s="886"/>
      <c r="AY46" s="882"/>
      <c r="AZ46" s="882"/>
      <c r="BA46" s="1094"/>
      <c r="BB46" s="78"/>
      <c r="BC46" s="78"/>
    </row>
    <row r="47" spans="1:88" ht="6" customHeight="1">
      <c r="A47" s="3"/>
      <c r="B47" s="873"/>
      <c r="C47" s="874"/>
      <c r="D47" s="874"/>
      <c r="E47" s="874"/>
      <c r="F47" s="874"/>
      <c r="G47" s="109"/>
      <c r="H47" s="859"/>
      <c r="I47" s="859"/>
      <c r="J47" s="859"/>
      <c r="K47" s="859"/>
      <c r="L47" s="859"/>
      <c r="M47" s="859"/>
      <c r="N47" s="859"/>
      <c r="O47" s="881"/>
      <c r="P47" s="882"/>
      <c r="Q47" s="882"/>
      <c r="R47" s="882"/>
      <c r="S47" s="886"/>
      <c r="T47" s="882"/>
      <c r="U47" s="882"/>
      <c r="V47" s="886"/>
      <c r="W47" s="882"/>
      <c r="X47" s="882"/>
      <c r="Y47" s="938"/>
      <c r="Z47" s="958"/>
      <c r="AA47" s="78"/>
      <c r="AB47" s="1084"/>
      <c r="AC47" s="959"/>
      <c r="AD47" s="959"/>
      <c r="AE47" s="959"/>
      <c r="AF47" s="859"/>
      <c r="AG47" s="1084"/>
      <c r="AH47" s="959"/>
      <c r="AI47" s="959"/>
      <c r="AJ47" s="959"/>
      <c r="AK47" s="936"/>
      <c r="AL47" s="936"/>
      <c r="AM47" s="936"/>
      <c r="AN47" s="936"/>
      <c r="AO47" s="936"/>
      <c r="AP47" s="936"/>
      <c r="AQ47" s="882"/>
      <c r="AR47" s="882"/>
      <c r="AS47" s="882"/>
      <c r="AT47" s="882"/>
      <c r="AU47" s="886"/>
      <c r="AV47" s="882"/>
      <c r="AW47" s="882"/>
      <c r="AX47" s="886"/>
      <c r="AY47" s="882"/>
      <c r="AZ47" s="882"/>
      <c r="BA47" s="1094"/>
      <c r="BB47" s="78"/>
      <c r="BC47" s="78"/>
    </row>
    <row r="48" spans="1:88" ht="6" customHeight="1">
      <c r="A48" s="3"/>
      <c r="B48" s="873"/>
      <c r="C48" s="874"/>
      <c r="D48" s="874"/>
      <c r="E48" s="874"/>
      <c r="F48" s="874"/>
      <c r="G48" s="109"/>
      <c r="H48" s="859"/>
      <c r="I48" s="859"/>
      <c r="J48" s="859"/>
      <c r="K48" s="859"/>
      <c r="L48" s="859"/>
      <c r="M48" s="859"/>
      <c r="N48" s="859"/>
      <c r="O48" s="881"/>
      <c r="P48" s="882"/>
      <c r="Q48" s="882"/>
      <c r="R48" s="882"/>
      <c r="S48" s="886"/>
      <c r="T48" s="882"/>
      <c r="U48" s="882"/>
      <c r="V48" s="886"/>
      <c r="W48" s="882"/>
      <c r="X48" s="882"/>
      <c r="Y48" s="938"/>
      <c r="Z48" s="958"/>
      <c r="AA48" s="78"/>
      <c r="AB48" s="1084"/>
      <c r="AC48" s="959"/>
      <c r="AD48" s="959"/>
      <c r="AE48" s="959"/>
      <c r="AF48" s="859"/>
      <c r="AG48" s="1084"/>
      <c r="AH48" s="959"/>
      <c r="AI48" s="959"/>
      <c r="AJ48" s="959"/>
      <c r="AK48" s="936"/>
      <c r="AL48" s="936"/>
      <c r="AM48" s="936"/>
      <c r="AN48" s="936"/>
      <c r="AO48" s="936"/>
      <c r="AP48" s="936"/>
      <c r="AQ48" s="882"/>
      <c r="AR48" s="882"/>
      <c r="AS48" s="882"/>
      <c r="AT48" s="882"/>
      <c r="AU48" s="886"/>
      <c r="AV48" s="882"/>
      <c r="AW48" s="882"/>
      <c r="AX48" s="886"/>
      <c r="AY48" s="882"/>
      <c r="AZ48" s="882"/>
      <c r="BA48" s="1094"/>
      <c r="BB48" s="78"/>
      <c r="BC48" s="78"/>
    </row>
    <row r="49" spans="1:88" ht="6" customHeight="1">
      <c r="A49" s="3"/>
      <c r="B49" s="873"/>
      <c r="C49" s="874"/>
      <c r="D49" s="874"/>
      <c r="E49" s="874"/>
      <c r="F49" s="874"/>
      <c r="G49" s="109"/>
      <c r="H49" s="859"/>
      <c r="I49" s="859"/>
      <c r="J49" s="859"/>
      <c r="K49" s="859"/>
      <c r="L49" s="859"/>
      <c r="M49" s="859"/>
      <c r="N49" s="859"/>
      <c r="O49" s="881"/>
      <c r="P49" s="882"/>
      <c r="Q49" s="882"/>
      <c r="R49" s="882"/>
      <c r="S49" s="886"/>
      <c r="T49" s="882"/>
      <c r="U49" s="882"/>
      <c r="V49" s="886"/>
      <c r="W49" s="882"/>
      <c r="X49" s="882"/>
      <c r="Y49" s="938"/>
      <c r="Z49" s="958"/>
      <c r="AA49" s="330"/>
      <c r="AB49" s="1084"/>
      <c r="AC49" s="959"/>
      <c r="AD49" s="959"/>
      <c r="AE49" s="959"/>
      <c r="AF49" s="859"/>
      <c r="AG49" s="1084"/>
      <c r="AH49" s="959"/>
      <c r="AI49" s="959"/>
      <c r="AJ49" s="959"/>
      <c r="AK49" s="936"/>
      <c r="AL49" s="936"/>
      <c r="AM49" s="936"/>
      <c r="AN49" s="936"/>
      <c r="AO49" s="936"/>
      <c r="AP49" s="936"/>
      <c r="AQ49" s="882"/>
      <c r="AR49" s="882"/>
      <c r="AS49" s="882"/>
      <c r="AT49" s="882"/>
      <c r="AU49" s="886"/>
      <c r="AV49" s="882"/>
      <c r="AW49" s="882"/>
      <c r="AX49" s="886"/>
      <c r="AY49" s="882"/>
      <c r="AZ49" s="882"/>
      <c r="BA49" s="1094"/>
      <c r="BB49" s="2"/>
      <c r="BC49" s="2"/>
    </row>
    <row r="50" spans="1:88" ht="6" customHeight="1">
      <c r="A50" s="3"/>
      <c r="B50" s="873"/>
      <c r="C50" s="874"/>
      <c r="D50" s="874"/>
      <c r="E50" s="874"/>
      <c r="F50" s="874"/>
      <c r="G50" s="109"/>
      <c r="H50" s="859"/>
      <c r="I50" s="859"/>
      <c r="J50" s="859"/>
      <c r="K50" s="859"/>
      <c r="L50" s="859"/>
      <c r="M50" s="859"/>
      <c r="N50" s="859"/>
      <c r="O50" s="883"/>
      <c r="P50" s="884"/>
      <c r="Q50" s="884"/>
      <c r="R50" s="884"/>
      <c r="S50" s="887"/>
      <c r="T50" s="884"/>
      <c r="U50" s="884"/>
      <c r="V50" s="887"/>
      <c r="W50" s="884"/>
      <c r="X50" s="884"/>
      <c r="Y50" s="939"/>
      <c r="Z50" s="958"/>
      <c r="AA50" s="330"/>
      <c r="AB50" s="1084"/>
      <c r="AC50" s="959"/>
      <c r="AD50" s="959"/>
      <c r="AE50" s="959"/>
      <c r="AF50" s="859"/>
      <c r="AG50" s="1084"/>
      <c r="AH50" s="959"/>
      <c r="AI50" s="959"/>
      <c r="AJ50" s="959"/>
      <c r="AK50" s="936"/>
      <c r="AL50" s="936"/>
      <c r="AM50" s="936"/>
      <c r="AN50" s="936"/>
      <c r="AO50" s="936"/>
      <c r="AP50" s="936"/>
      <c r="AQ50" s="882"/>
      <c r="AR50" s="882"/>
      <c r="AS50" s="882"/>
      <c r="AT50" s="882"/>
      <c r="AU50" s="886"/>
      <c r="AV50" s="882"/>
      <c r="AW50" s="882"/>
      <c r="AX50" s="886"/>
      <c r="AY50" s="882"/>
      <c r="AZ50" s="882"/>
      <c r="BA50" s="1094"/>
      <c r="BB50" s="2"/>
      <c r="BC50" s="2"/>
    </row>
    <row r="51" spans="1:88" ht="6" customHeight="1" thickBot="1">
      <c r="A51" s="3"/>
      <c r="B51" s="198"/>
      <c r="C51" s="199"/>
      <c r="D51" s="199"/>
      <c r="E51" s="199"/>
      <c r="F51" s="199"/>
      <c r="G51" s="190"/>
      <c r="H51" s="191"/>
      <c r="I51" s="192"/>
      <c r="J51" s="192"/>
      <c r="K51" s="192"/>
      <c r="L51" s="192"/>
      <c r="M51" s="192"/>
      <c r="N51" s="192"/>
      <c r="O51" s="196"/>
      <c r="P51" s="196"/>
      <c r="Q51" s="196"/>
      <c r="R51" s="196"/>
      <c r="S51" s="193"/>
      <c r="T51" s="196"/>
      <c r="U51" s="196"/>
      <c r="V51" s="193"/>
      <c r="W51" s="196"/>
      <c r="X51" s="196"/>
      <c r="Y51" s="194"/>
      <c r="Z51" s="338"/>
      <c r="AA51" s="331"/>
      <c r="AB51" s="331"/>
      <c r="AC51" s="331"/>
      <c r="AD51" s="332"/>
      <c r="AE51" s="332"/>
      <c r="AF51" s="332"/>
      <c r="AG51" s="331"/>
      <c r="AH51" s="331" t="s">
        <v>77</v>
      </c>
      <c r="AI51" s="331"/>
      <c r="AJ51" s="331"/>
      <c r="AK51" s="331"/>
      <c r="AL51" s="313"/>
      <c r="AM51" s="313"/>
      <c r="AN51" s="313"/>
      <c r="AO51" s="313"/>
      <c r="AP51" s="313"/>
      <c r="AQ51" s="333"/>
      <c r="AR51" s="333"/>
      <c r="AS51" s="333"/>
      <c r="AT51" s="333"/>
      <c r="AU51" s="334"/>
      <c r="AV51" s="333"/>
      <c r="AW51" s="333"/>
      <c r="AX51" s="334"/>
      <c r="AY51" s="333"/>
      <c r="AZ51" s="333"/>
      <c r="BA51" s="335"/>
      <c r="BB51" s="2"/>
      <c r="BC51" s="2"/>
    </row>
    <row r="52" spans="1:88" ht="18" customHeight="1">
      <c r="A52" s="2"/>
      <c r="B52" s="6"/>
      <c r="C52" s="6"/>
      <c r="D52" s="6"/>
      <c r="E52" s="6"/>
      <c r="F52" s="6"/>
      <c r="G52" s="6"/>
      <c r="H52" s="6"/>
      <c r="I52" s="6"/>
      <c r="J52" s="7"/>
      <c r="K52" s="7"/>
      <c r="L52" s="7"/>
      <c r="M52" s="7"/>
      <c r="N52" s="7"/>
      <c r="O52" s="7"/>
      <c r="P52" s="7"/>
      <c r="Q52" s="7"/>
      <c r="R52" s="7"/>
      <c r="S52" s="7"/>
      <c r="T52" s="7"/>
      <c r="U52" s="7"/>
      <c r="V52" s="7"/>
      <c r="W52" s="7"/>
      <c r="X52" s="7"/>
      <c r="Y52" s="8"/>
      <c r="Z52" s="7"/>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9"/>
      <c r="BB52" s="2"/>
      <c r="BC52" s="2"/>
    </row>
    <row r="53" spans="1:88" ht="15" customHeight="1">
      <c r="A53" s="2"/>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2"/>
    </row>
    <row r="54" spans="1:88" s="3" customFormat="1" ht="15" customHeight="1">
      <c r="A54" s="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2"/>
    </row>
    <row r="55" spans="1:88" ht="15" customHeight="1" thickBot="1">
      <c r="A55" s="2"/>
      <c r="B55" s="916" t="s">
        <v>255</v>
      </c>
      <c r="C55" s="916"/>
      <c r="D55" s="916"/>
      <c r="E55" s="916"/>
      <c r="F55" s="916"/>
      <c r="G55" s="916"/>
      <c r="H55" s="916"/>
      <c r="I55" s="916"/>
      <c r="J55" s="916"/>
      <c r="K55" s="916"/>
      <c r="L55" s="916"/>
      <c r="M55" s="916"/>
      <c r="N55" s="916"/>
      <c r="O55" s="916"/>
      <c r="P55" s="916"/>
      <c r="Q55" s="916"/>
      <c r="R55" s="916"/>
      <c r="S55" s="916"/>
      <c r="T55" s="916"/>
      <c r="U55" s="916"/>
      <c r="V55" s="7"/>
      <c r="W55" s="7"/>
      <c r="X55" s="7"/>
      <c r="Y55" s="8"/>
      <c r="Z55" s="7"/>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9"/>
      <c r="BB55" s="2"/>
      <c r="BC55" s="2"/>
    </row>
    <row r="56" spans="1:88" ht="15" customHeight="1" thickTop="1">
      <c r="A56" s="3"/>
      <c r="B56" s="916"/>
      <c r="C56" s="916"/>
      <c r="D56" s="916"/>
      <c r="E56" s="916"/>
      <c r="F56" s="916"/>
      <c r="G56" s="916"/>
      <c r="H56" s="916"/>
      <c r="I56" s="916"/>
      <c r="J56" s="916"/>
      <c r="K56" s="916"/>
      <c r="L56" s="916"/>
      <c r="M56" s="916"/>
      <c r="N56" s="916"/>
      <c r="O56" s="916"/>
      <c r="P56" s="916"/>
      <c r="Q56" s="916"/>
      <c r="R56" s="916"/>
      <c r="S56" s="916"/>
      <c r="T56" s="916"/>
      <c r="U56" s="916"/>
      <c r="V56" s="202"/>
      <c r="W56" s="202"/>
      <c r="X56" s="202"/>
      <c r="Y56" s="202"/>
      <c r="Z56" s="202"/>
      <c r="AC56" s="275"/>
      <c r="AD56" s="875" t="s">
        <v>244</v>
      </c>
      <c r="AE56" s="876"/>
      <c r="AF56" s="876"/>
      <c r="AG56" s="876"/>
      <c r="AH56" s="876"/>
      <c r="AI56" s="876"/>
      <c r="AJ56" s="876"/>
      <c r="AK56" s="876"/>
      <c r="AL56" s="876"/>
      <c r="AM56" s="876"/>
      <c r="AN56" s="895" t="str">
        <f>IF(AW166&lt;&gt;0,"　  　年　  　 月",'②異動情報・学校情報・機構に送付が必要な理由（学校入力用）'!AP9)</f>
        <v>　  　年　  　 月</v>
      </c>
      <c r="AO56" s="895"/>
      <c r="AP56" s="895"/>
      <c r="AQ56" s="895"/>
      <c r="AR56" s="895"/>
      <c r="AS56" s="895"/>
      <c r="AT56" s="895"/>
      <c r="AU56" s="895"/>
      <c r="AV56" s="895"/>
      <c r="AW56" s="895"/>
      <c r="AX56" s="895"/>
      <c r="AY56" s="866" t="s">
        <v>90</v>
      </c>
      <c r="AZ56" s="866"/>
      <c r="BA56" s="866"/>
      <c r="BB56" s="867"/>
      <c r="BC56" s="4"/>
      <c r="BG56" s="1083"/>
      <c r="BH56" s="1083"/>
      <c r="BI56" s="1083"/>
      <c r="BJ56" s="1083"/>
      <c r="BK56" s="1083"/>
      <c r="BL56" s="1083"/>
      <c r="BM56" s="1083"/>
      <c r="BN56" s="1083"/>
      <c r="BO56" s="1083"/>
      <c r="BP56" s="1083"/>
      <c r="BQ56" s="1083"/>
      <c r="BR56" s="1083"/>
      <c r="BS56" s="1083"/>
      <c r="BT56" s="1083"/>
      <c r="BU56" s="1083"/>
      <c r="BV56" s="1083"/>
      <c r="BW56" s="1083"/>
      <c r="BX56" s="1083"/>
      <c r="BY56" s="1083"/>
      <c r="BZ56" s="1083"/>
      <c r="CA56" s="1083"/>
      <c r="CB56" s="1083"/>
      <c r="CC56" s="1083"/>
      <c r="CD56" s="1083"/>
      <c r="CE56" s="1083"/>
      <c r="CF56" s="1083"/>
      <c r="CG56" s="1083"/>
      <c r="CH56" s="1083"/>
      <c r="CI56" s="1083"/>
      <c r="CJ56" s="1083"/>
    </row>
    <row r="57" spans="1:88" ht="15" customHeight="1">
      <c r="A57" s="3"/>
      <c r="B57" s="916"/>
      <c r="C57" s="916"/>
      <c r="D57" s="916"/>
      <c r="E57" s="916"/>
      <c r="F57" s="916"/>
      <c r="G57" s="916"/>
      <c r="H57" s="916"/>
      <c r="I57" s="916"/>
      <c r="J57" s="916"/>
      <c r="K57" s="916"/>
      <c r="L57" s="916"/>
      <c r="M57" s="916"/>
      <c r="N57" s="916"/>
      <c r="O57" s="916"/>
      <c r="P57" s="916"/>
      <c r="Q57" s="916"/>
      <c r="R57" s="916"/>
      <c r="S57" s="916"/>
      <c r="T57" s="916"/>
      <c r="U57" s="916"/>
      <c r="V57" s="202"/>
      <c r="W57" s="202"/>
      <c r="X57" s="202"/>
      <c r="Y57" s="202"/>
      <c r="Z57" s="202"/>
      <c r="AC57" s="275"/>
      <c r="AD57" s="877"/>
      <c r="AE57" s="868"/>
      <c r="AF57" s="868"/>
      <c r="AG57" s="868"/>
      <c r="AH57" s="868"/>
      <c r="AI57" s="868"/>
      <c r="AJ57" s="868"/>
      <c r="AK57" s="868"/>
      <c r="AL57" s="868"/>
      <c r="AM57" s="868"/>
      <c r="AN57" s="896"/>
      <c r="AO57" s="896"/>
      <c r="AP57" s="896"/>
      <c r="AQ57" s="896"/>
      <c r="AR57" s="896"/>
      <c r="AS57" s="896"/>
      <c r="AT57" s="896"/>
      <c r="AU57" s="896"/>
      <c r="AV57" s="896"/>
      <c r="AW57" s="896"/>
      <c r="AX57" s="896"/>
      <c r="AY57" s="868"/>
      <c r="AZ57" s="868"/>
      <c r="BA57" s="868"/>
      <c r="BB57" s="869"/>
      <c r="BC57" s="4"/>
      <c r="BG57" s="276"/>
      <c r="BH57" s="276"/>
      <c r="BI57" s="276"/>
      <c r="BJ57" s="276"/>
      <c r="BK57" s="276"/>
      <c r="BL57" s="276"/>
      <c r="BM57" s="276"/>
      <c r="BN57" s="276"/>
      <c r="BO57" s="276"/>
      <c r="BP57" s="276"/>
      <c r="BQ57" s="276"/>
      <c r="BR57" s="276"/>
      <c r="BS57" s="276"/>
      <c r="BT57" s="276"/>
      <c r="BU57" s="276"/>
      <c r="BV57" s="276"/>
      <c r="BW57" s="276"/>
      <c r="BX57" s="276"/>
      <c r="BY57" s="276"/>
      <c r="BZ57" s="276"/>
      <c r="CA57" s="276"/>
      <c r="CB57" s="276"/>
      <c r="CC57" s="276"/>
      <c r="CD57" s="276"/>
      <c r="CE57" s="276"/>
      <c r="CF57" s="276"/>
      <c r="CG57" s="276"/>
      <c r="CH57" s="276"/>
      <c r="CI57" s="276"/>
      <c r="CJ57" s="276"/>
    </row>
    <row r="58" spans="1:88" s="3" customFormat="1" ht="15" customHeight="1">
      <c r="B58" s="201"/>
      <c r="C58" s="888" t="s">
        <v>205</v>
      </c>
      <c r="D58" s="888"/>
      <c r="E58" s="888"/>
      <c r="F58" s="888"/>
      <c r="G58" s="888"/>
      <c r="H58" s="888"/>
      <c r="I58" s="888"/>
      <c r="J58" s="888"/>
      <c r="K58" s="889"/>
      <c r="L58" s="901" t="str">
        <f>IF(OR(AW166&lt;&gt;0,'③認定報告（学校入力用）'!I11=""),"",'③認定報告（学校入力用）'!I11)</f>
        <v/>
      </c>
      <c r="M58" s="902"/>
      <c r="N58" s="902"/>
      <c r="O58" s="903"/>
      <c r="P58" s="204"/>
      <c r="Q58" s="204"/>
      <c r="R58" s="204"/>
      <c r="S58" s="205" t="s">
        <v>19</v>
      </c>
      <c r="T58" s="204" t="str">
        <f>IF(OR(B55&lt;&gt;"✔",'②異動情報・学校情報・機構に送付が必要な理由（学校入力用）'!CX7=""),"",'②異動情報・学校情報・機構に送付が必要な理由（学校入力用）'!CX7)</f>
        <v/>
      </c>
      <c r="U58" s="204"/>
      <c r="V58" s="205" t="s">
        <v>21</v>
      </c>
      <c r="W58" s="204" t="str">
        <f>IF(OR(B55&lt;&gt;"✔",'②異動情報・学校情報・機構に送付が必要な理由（学校入力用）'!CZ7=""),"",'②異動情報・学校情報・機構に送付が必要な理由（学校入力用）'!CZ7)</f>
        <v/>
      </c>
      <c r="X58" s="204"/>
      <c r="Y58" s="206" t="s">
        <v>26</v>
      </c>
      <c r="Z58" s="203"/>
      <c r="AC58" s="275"/>
      <c r="AD58" s="877"/>
      <c r="AE58" s="868"/>
      <c r="AF58" s="868"/>
      <c r="AG58" s="868"/>
      <c r="AH58" s="868"/>
      <c r="AI58" s="868"/>
      <c r="AJ58" s="868"/>
      <c r="AK58" s="868"/>
      <c r="AL58" s="868"/>
      <c r="AM58" s="868"/>
      <c r="AN58" s="896"/>
      <c r="AO58" s="896"/>
      <c r="AP58" s="896"/>
      <c r="AQ58" s="896"/>
      <c r="AR58" s="896"/>
      <c r="AS58" s="896"/>
      <c r="AT58" s="896"/>
      <c r="AU58" s="896"/>
      <c r="AV58" s="896"/>
      <c r="AW58" s="896"/>
      <c r="AX58" s="896"/>
      <c r="AY58" s="868"/>
      <c r="AZ58" s="868"/>
      <c r="BA58" s="868"/>
      <c r="BB58" s="869"/>
      <c r="BC58" s="8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row>
    <row r="59" spans="1:88" s="3" customFormat="1" ht="15" customHeight="1" thickBot="1">
      <c r="B59" s="201"/>
      <c r="C59" s="888"/>
      <c r="D59" s="888"/>
      <c r="E59" s="888"/>
      <c r="F59" s="888"/>
      <c r="G59" s="888"/>
      <c r="H59" s="888"/>
      <c r="I59" s="888"/>
      <c r="J59" s="888"/>
      <c r="K59" s="889"/>
      <c r="L59" s="904"/>
      <c r="M59" s="905"/>
      <c r="N59" s="905"/>
      <c r="O59" s="906"/>
      <c r="P59" s="204"/>
      <c r="Q59" s="204"/>
      <c r="R59" s="204"/>
      <c r="S59" s="205"/>
      <c r="T59" s="204"/>
      <c r="U59" s="204"/>
      <c r="V59" s="205"/>
      <c r="W59" s="204"/>
      <c r="X59" s="204"/>
      <c r="Y59" s="206"/>
      <c r="Z59" s="203"/>
      <c r="AC59" s="275"/>
      <c r="AD59" s="878"/>
      <c r="AE59" s="870"/>
      <c r="AF59" s="870"/>
      <c r="AG59" s="870"/>
      <c r="AH59" s="870"/>
      <c r="AI59" s="870"/>
      <c r="AJ59" s="870"/>
      <c r="AK59" s="870"/>
      <c r="AL59" s="870"/>
      <c r="AM59" s="870"/>
      <c r="AN59" s="897"/>
      <c r="AO59" s="897"/>
      <c r="AP59" s="897"/>
      <c r="AQ59" s="897"/>
      <c r="AR59" s="897"/>
      <c r="AS59" s="897"/>
      <c r="AT59" s="897"/>
      <c r="AU59" s="897"/>
      <c r="AV59" s="897"/>
      <c r="AW59" s="897"/>
      <c r="AX59" s="897"/>
      <c r="AY59" s="870"/>
      <c r="AZ59" s="870"/>
      <c r="BA59" s="870"/>
      <c r="BB59" s="871"/>
      <c r="BC59" s="8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row>
    <row r="60" spans="1:88" ht="15" customHeight="1" thickTop="1">
      <c r="A60" s="3"/>
      <c r="B60" s="11"/>
      <c r="C60" s="11"/>
      <c r="D60" s="11"/>
      <c r="E60" s="11"/>
      <c r="F60" s="11"/>
      <c r="G60" s="11"/>
      <c r="H60" s="11"/>
      <c r="I60" s="99"/>
      <c r="J60" s="99"/>
      <c r="K60" s="99"/>
      <c r="L60" s="99"/>
      <c r="M60" s="99"/>
      <c r="N60" s="99"/>
      <c r="O60" s="99"/>
      <c r="P60" s="99"/>
      <c r="Q60" s="99"/>
      <c r="R60" s="77"/>
      <c r="S60" s="80"/>
      <c r="T60" s="80"/>
      <c r="U60" s="80"/>
      <c r="V60" s="81"/>
      <c r="W60" s="80"/>
      <c r="X60" s="81"/>
      <c r="Y60" s="80"/>
      <c r="Z60" s="81"/>
      <c r="AA60" s="6"/>
      <c r="AB60" s="11"/>
      <c r="AC60" s="11"/>
      <c r="AD60" s="11"/>
      <c r="AE60" s="11"/>
      <c r="AF60" s="11"/>
      <c r="AG60" s="99"/>
      <c r="AH60" s="4"/>
      <c r="AI60" s="79"/>
      <c r="AJ60" s="79"/>
      <c r="AK60" s="79"/>
      <c r="AL60" s="79"/>
      <c r="AM60" s="99"/>
      <c r="AN60" s="4"/>
      <c r="AO60" s="79"/>
      <c r="AP60" s="79"/>
      <c r="AQ60" s="79"/>
      <c r="AR60" s="77"/>
      <c r="AS60" s="80"/>
      <c r="AT60" s="80"/>
      <c r="AU60" s="80"/>
      <c r="AV60" s="81"/>
      <c r="AW60" s="80"/>
      <c r="AX60" s="81"/>
      <c r="AY60" s="80"/>
      <c r="AZ60" s="80"/>
      <c r="BA60" s="2"/>
      <c r="BB60" s="81"/>
      <c r="BC60" s="81"/>
    </row>
    <row r="61" spans="1:88" ht="15" customHeight="1" thickBot="1">
      <c r="A61" s="4"/>
      <c r="C61" s="872" t="s">
        <v>136</v>
      </c>
      <c r="D61" s="872"/>
      <c r="E61" s="872"/>
      <c r="F61" s="872"/>
      <c r="G61" s="872"/>
      <c r="H61" s="872"/>
      <c r="I61" s="872"/>
      <c r="J61" s="872"/>
      <c r="K61" s="872"/>
      <c r="L61" s="872"/>
      <c r="BC61" s="4"/>
    </row>
    <row r="62" spans="1:88" ht="15" customHeight="1" thickTop="1">
      <c r="A62" s="3"/>
      <c r="B62" s="11"/>
      <c r="C62" s="872"/>
      <c r="D62" s="872"/>
      <c r="E62" s="872"/>
      <c r="F62" s="872"/>
      <c r="G62" s="872"/>
      <c r="H62" s="872"/>
      <c r="I62" s="872"/>
      <c r="J62" s="872"/>
      <c r="K62" s="872"/>
      <c r="L62" s="872"/>
      <c r="M62" s="11"/>
      <c r="N62" s="11"/>
      <c r="O62" s="11"/>
      <c r="P62" s="11"/>
      <c r="Q62" s="11"/>
      <c r="R62" s="11"/>
      <c r="S62" s="11"/>
      <c r="T62" s="11"/>
      <c r="U62" s="11"/>
      <c r="V62" s="43"/>
      <c r="W62" s="43"/>
      <c r="X62" s="43"/>
      <c r="Y62" s="43"/>
      <c r="Z62" s="43"/>
      <c r="AA62" s="43"/>
      <c r="AB62" s="43"/>
      <c r="AC62" s="43"/>
      <c r="AD62" s="875" t="s">
        <v>245</v>
      </c>
      <c r="AE62" s="876"/>
      <c r="AF62" s="876"/>
      <c r="AG62" s="876"/>
      <c r="AH62" s="876"/>
      <c r="AI62" s="876"/>
      <c r="AJ62" s="876"/>
      <c r="AK62" s="876"/>
      <c r="AL62" s="876"/>
      <c r="AM62" s="876"/>
      <c r="AN62" s="898" t="str">
        <f>IF(OR(AW166&lt;&gt;0,BH118=0),"「　　　　　　　　」","「"&amp;CLEAN(VLOOKUP(BF118,BF73:CH117,7,FALSE))&amp;"」")</f>
        <v>「　　　　　　　　」</v>
      </c>
      <c r="AO62" s="898"/>
      <c r="AP62" s="898"/>
      <c r="AQ62" s="898"/>
      <c r="AR62" s="898"/>
      <c r="AS62" s="898"/>
      <c r="AT62" s="898"/>
      <c r="AU62" s="898"/>
      <c r="AV62" s="898"/>
      <c r="AW62" s="898"/>
      <c r="AX62" s="898"/>
      <c r="AY62" s="866" t="s">
        <v>90</v>
      </c>
      <c r="AZ62" s="866"/>
      <c r="BA62" s="866"/>
      <c r="BB62" s="867"/>
      <c r="BC62" s="2"/>
    </row>
    <row r="63" spans="1:88" s="3" customFormat="1" ht="15" customHeight="1" thickBot="1">
      <c r="A63" s="101"/>
      <c r="B63" s="28"/>
      <c r="C63" s="279"/>
      <c r="D63" s="280" t="s">
        <v>185</v>
      </c>
      <c r="E63" s="280"/>
      <c r="F63" s="280"/>
      <c r="G63" s="280"/>
      <c r="H63" s="280"/>
      <c r="I63" s="280"/>
      <c r="J63" s="280"/>
      <c r="K63" s="280"/>
      <c r="L63" s="280"/>
      <c r="M63" s="280"/>
      <c r="N63" s="280"/>
      <c r="O63" s="281"/>
      <c r="P63" s="16"/>
      <c r="W63" s="715" t="s">
        <v>192</v>
      </c>
      <c r="X63" s="715"/>
      <c r="Y63" s="715"/>
      <c r="Z63" s="715"/>
      <c r="AD63" s="877"/>
      <c r="AE63" s="868"/>
      <c r="AF63" s="868"/>
      <c r="AG63" s="868"/>
      <c r="AH63" s="868"/>
      <c r="AI63" s="868"/>
      <c r="AJ63" s="868"/>
      <c r="AK63" s="868"/>
      <c r="AL63" s="868"/>
      <c r="AM63" s="868"/>
      <c r="AN63" s="899"/>
      <c r="AO63" s="899"/>
      <c r="AP63" s="899"/>
      <c r="AQ63" s="899"/>
      <c r="AR63" s="899"/>
      <c r="AS63" s="899"/>
      <c r="AT63" s="899"/>
      <c r="AU63" s="899"/>
      <c r="AV63" s="899"/>
      <c r="AW63" s="899"/>
      <c r="AX63" s="899"/>
      <c r="AY63" s="868"/>
      <c r="AZ63" s="868"/>
      <c r="BA63" s="868"/>
      <c r="BB63" s="869"/>
      <c r="BC63" s="2"/>
    </row>
    <row r="64" spans="1:88" s="3" customFormat="1" ht="14.45" customHeight="1" thickBot="1">
      <c r="A64" s="2"/>
      <c r="B64" s="28"/>
      <c r="C64" s="890" t="str">
        <f>IF(OR(AW166&lt;&gt;0,'③認定報告（学校入力用）'!B17=""),"",'③認定報告（学校入力用）'!B17)</f>
        <v/>
      </c>
      <c r="D64" s="907" t="s">
        <v>208</v>
      </c>
      <c r="E64" s="908"/>
      <c r="F64" s="908"/>
      <c r="G64" s="908"/>
      <c r="H64" s="908"/>
      <c r="I64" s="908"/>
      <c r="J64" s="908"/>
      <c r="K64" s="908"/>
      <c r="L64" s="908"/>
      <c r="M64" s="908"/>
      <c r="N64" s="908"/>
      <c r="O64" s="909"/>
      <c r="P64" s="267" t="s">
        <v>46</v>
      </c>
      <c r="Q64" s="265"/>
      <c r="R64" s="265"/>
      <c r="S64" s="266"/>
      <c r="T64" s="623" t="str">
        <f>IF(OR(AW166&lt;&gt;0,'③認定報告（学校入力用）'!S17=""),"",'③認定報告（学校入力用）'!S17)</f>
        <v/>
      </c>
      <c r="U64" s="624"/>
      <c r="V64" s="1160" t="s">
        <v>181</v>
      </c>
      <c r="W64" s="1161"/>
      <c r="X64" s="1161"/>
      <c r="Y64" s="1161"/>
      <c r="Z64" s="1162"/>
      <c r="AC64" s="277"/>
      <c r="AD64" s="877"/>
      <c r="AE64" s="868"/>
      <c r="AF64" s="868"/>
      <c r="AG64" s="868"/>
      <c r="AH64" s="868"/>
      <c r="AI64" s="868"/>
      <c r="AJ64" s="868"/>
      <c r="AK64" s="868"/>
      <c r="AL64" s="868"/>
      <c r="AM64" s="868"/>
      <c r="AN64" s="899"/>
      <c r="AO64" s="899"/>
      <c r="AP64" s="899"/>
      <c r="AQ64" s="899"/>
      <c r="AR64" s="899"/>
      <c r="AS64" s="899"/>
      <c r="AT64" s="899"/>
      <c r="AU64" s="899"/>
      <c r="AV64" s="899"/>
      <c r="AW64" s="899"/>
      <c r="AX64" s="899"/>
      <c r="AY64" s="868"/>
      <c r="AZ64" s="868"/>
      <c r="BA64" s="868"/>
      <c r="BB64" s="869"/>
      <c r="BC64" s="2"/>
    </row>
    <row r="65" spans="1:90" s="3" customFormat="1" ht="14.45" customHeight="1" thickTop="1" thickBot="1">
      <c r="A65" s="2"/>
      <c r="B65" s="278"/>
      <c r="C65" s="891"/>
      <c r="D65" s="910"/>
      <c r="E65" s="911"/>
      <c r="F65" s="911"/>
      <c r="G65" s="911"/>
      <c r="H65" s="911"/>
      <c r="I65" s="911"/>
      <c r="J65" s="911"/>
      <c r="K65" s="911"/>
      <c r="L65" s="911"/>
      <c r="M65" s="911"/>
      <c r="N65" s="911"/>
      <c r="O65" s="912"/>
      <c r="P65" s="262"/>
      <c r="Q65" s="263"/>
      <c r="R65" s="263"/>
      <c r="S65" s="264"/>
      <c r="T65" s="625"/>
      <c r="U65" s="626"/>
      <c r="V65" s="1163"/>
      <c r="W65" s="1164"/>
      <c r="X65" s="1164"/>
      <c r="Y65" s="1164"/>
      <c r="Z65" s="1165"/>
      <c r="AC65" s="277"/>
      <c r="AD65" s="878"/>
      <c r="AE65" s="870"/>
      <c r="AF65" s="870"/>
      <c r="AG65" s="870"/>
      <c r="AH65" s="870"/>
      <c r="AI65" s="870"/>
      <c r="AJ65" s="870"/>
      <c r="AK65" s="870"/>
      <c r="AL65" s="870"/>
      <c r="AM65" s="870"/>
      <c r="AN65" s="900"/>
      <c r="AO65" s="900"/>
      <c r="AP65" s="900"/>
      <c r="AQ65" s="900"/>
      <c r="AR65" s="900"/>
      <c r="AS65" s="900"/>
      <c r="AT65" s="900"/>
      <c r="AU65" s="900"/>
      <c r="AV65" s="900"/>
      <c r="AW65" s="900"/>
      <c r="AX65" s="900"/>
      <c r="AY65" s="870"/>
      <c r="AZ65" s="870"/>
      <c r="BA65" s="870"/>
      <c r="BB65" s="871"/>
      <c r="BC65" s="2"/>
    </row>
    <row r="66" spans="1:90" s="3" customFormat="1" ht="14.45" customHeight="1" thickTop="1" thickBot="1">
      <c r="A66" s="2"/>
      <c r="B66" s="301"/>
      <c r="C66" s="892"/>
      <c r="D66" s="913"/>
      <c r="E66" s="914"/>
      <c r="F66" s="914"/>
      <c r="G66" s="914"/>
      <c r="H66" s="914"/>
      <c r="I66" s="914"/>
      <c r="J66" s="914"/>
      <c r="K66" s="914"/>
      <c r="L66" s="914"/>
      <c r="M66" s="914"/>
      <c r="N66" s="914"/>
      <c r="O66" s="915"/>
      <c r="P66" s="270" t="s">
        <v>85</v>
      </c>
      <c r="Q66" s="97" t="s">
        <v>86</v>
      </c>
      <c r="R66" s="97"/>
      <c r="S66" s="5"/>
      <c r="T66" s="625"/>
      <c r="U66" s="626"/>
      <c r="V66" s="1163"/>
      <c r="W66" s="1164"/>
      <c r="X66" s="1164"/>
      <c r="Y66" s="1164"/>
      <c r="Z66" s="1165"/>
      <c r="AC66" s="277"/>
      <c r="AD66" s="277"/>
      <c r="AE66" s="277"/>
      <c r="AF66" s="277"/>
      <c r="BC66" s="2"/>
    </row>
    <row r="67" spans="1:90" s="3" customFormat="1" ht="14.45" customHeight="1" thickBot="1">
      <c r="A67" s="16"/>
      <c r="B67" s="16"/>
      <c r="C67" s="893" t="str">
        <f>IF(OR(AW166&lt;&gt;0,'③認定報告（学校入力用）'!B20=""),"",'③認定報告（学校入力用）'!B20)</f>
        <v/>
      </c>
      <c r="D67" s="1200" t="s">
        <v>45</v>
      </c>
      <c r="E67" s="1054"/>
      <c r="F67" s="1054"/>
      <c r="G67" s="1054"/>
      <c r="H67" s="1054"/>
      <c r="I67" s="1054"/>
      <c r="J67" s="1054"/>
      <c r="K67" s="1054"/>
      <c r="L67" s="1054"/>
      <c r="M67" s="1054"/>
      <c r="N67" s="1054"/>
      <c r="O67" s="1201"/>
      <c r="P67" s="95" t="str">
        <f>IF(OR(J58="",C64="✔"),"","✔")</f>
        <v/>
      </c>
      <c r="Q67" s="271" t="str">
        <f>IF(OR(J58="",C67="✔"),"","✔")</f>
        <v/>
      </c>
      <c r="R67" s="26"/>
      <c r="T67" s="627"/>
      <c r="U67" s="628"/>
      <c r="V67" s="1166"/>
      <c r="W67" s="1167"/>
      <c r="X67" s="1167"/>
      <c r="Y67" s="1167"/>
      <c r="Z67" s="1168"/>
      <c r="AC67" s="277"/>
      <c r="AD67" s="277"/>
      <c r="AE67" s="277"/>
      <c r="AF67" s="277"/>
      <c r="BC67" s="2"/>
    </row>
    <row r="68" spans="1:90" s="3" customFormat="1" ht="14.45" customHeight="1">
      <c r="A68" s="16"/>
      <c r="B68" s="16"/>
      <c r="C68" s="894"/>
      <c r="D68" s="1202"/>
      <c r="E68" s="1203"/>
      <c r="F68" s="1203"/>
      <c r="G68" s="1203"/>
      <c r="H68" s="1203"/>
      <c r="I68" s="1203"/>
      <c r="J68" s="1203"/>
      <c r="K68" s="1203"/>
      <c r="L68" s="1203"/>
      <c r="M68" s="1203"/>
      <c r="N68" s="1203"/>
      <c r="O68" s="1204"/>
      <c r="P68" s="95"/>
      <c r="Q68" s="271"/>
      <c r="R68" s="26"/>
      <c r="S68" s="110"/>
      <c r="BC68" s="44"/>
    </row>
    <row r="69" spans="1:90" s="3" customFormat="1" ht="14.45" customHeight="1">
      <c r="A69" s="16"/>
      <c r="B69" s="16"/>
      <c r="C69" s="110"/>
      <c r="D69" s="261"/>
      <c r="E69" s="619" t="s">
        <v>47</v>
      </c>
      <c r="F69" s="621" t="s">
        <v>48</v>
      </c>
      <c r="G69" s="261"/>
      <c r="H69" s="261"/>
      <c r="I69" s="261"/>
      <c r="J69" s="261"/>
      <c r="K69" s="261"/>
      <c r="L69" s="261"/>
      <c r="M69" s="261"/>
      <c r="N69" s="261"/>
      <c r="O69" s="261"/>
      <c r="P69" s="95"/>
      <c r="Q69" s="26"/>
      <c r="R69" s="26"/>
      <c r="S69" s="110"/>
      <c r="BC69" s="44"/>
    </row>
    <row r="70" spans="1:90" s="3" customFormat="1" ht="14.45" customHeight="1">
      <c r="A70" s="16"/>
      <c r="B70" s="16"/>
      <c r="C70" s="110"/>
      <c r="D70" s="261"/>
      <c r="E70" s="620"/>
      <c r="F70" s="622"/>
      <c r="G70" s="261"/>
      <c r="H70" s="261"/>
      <c r="I70" s="261"/>
      <c r="J70" s="261"/>
      <c r="K70" s="261"/>
      <c r="L70" s="261"/>
      <c r="M70" s="261"/>
      <c r="N70" s="261"/>
      <c r="O70" s="261"/>
      <c r="P70" s="95"/>
      <c r="Q70" s="26"/>
      <c r="R70" s="26"/>
      <c r="S70" s="110"/>
      <c r="BC70" s="44"/>
    </row>
    <row r="71" spans="1:90" s="3" customFormat="1" ht="14.45" customHeight="1">
      <c r="A71" s="16"/>
      <c r="B71" s="16"/>
      <c r="C71" s="110"/>
      <c r="D71" s="261"/>
      <c r="E71" s="620"/>
      <c r="F71" s="622"/>
      <c r="G71" s="261"/>
      <c r="H71" s="261"/>
      <c r="I71" s="261"/>
      <c r="J71" s="261"/>
      <c r="K71" s="261"/>
      <c r="L71" s="261"/>
      <c r="M71" s="261"/>
      <c r="N71" s="261"/>
      <c r="O71" s="261"/>
      <c r="P71" s="95"/>
      <c r="Q71" s="26"/>
      <c r="R71" s="26"/>
      <c r="S71" s="110"/>
      <c r="BC71" s="20"/>
    </row>
    <row r="72" spans="1:90" s="3" customFormat="1" ht="14.45" customHeight="1" thickBot="1">
      <c r="A72" s="16"/>
      <c r="B72" s="16"/>
      <c r="C72" s="282"/>
      <c r="D72" s="280" t="s">
        <v>186</v>
      </c>
      <c r="E72" s="283"/>
      <c r="F72" s="283"/>
      <c r="G72" s="283"/>
      <c r="H72" s="283"/>
      <c r="I72" s="283"/>
      <c r="J72" s="283"/>
      <c r="K72" s="283"/>
      <c r="L72" s="283"/>
      <c r="M72" s="283"/>
      <c r="N72" s="283"/>
      <c r="O72" s="284"/>
      <c r="P72" s="95"/>
      <c r="Q72" s="26"/>
      <c r="R72" s="26"/>
      <c r="AF72" s="702" t="s">
        <v>209</v>
      </c>
      <c r="AG72" s="702"/>
      <c r="AH72" s="702"/>
      <c r="AI72" s="702"/>
      <c r="AJ72" s="702"/>
      <c r="AK72" s="702"/>
      <c r="AL72" s="702"/>
      <c r="AM72" s="702"/>
      <c r="AN72" s="702"/>
      <c r="AO72" s="702"/>
      <c r="AP72" s="702"/>
      <c r="AQ72" s="702"/>
      <c r="AR72" s="702"/>
      <c r="AS72" s="702"/>
      <c r="AT72" s="702"/>
      <c r="AU72" s="702"/>
      <c r="AV72" s="702"/>
      <c r="AW72" s="702"/>
      <c r="AX72" s="702"/>
      <c r="AY72" s="702"/>
      <c r="AZ72" s="702"/>
      <c r="BC72" s="20"/>
    </row>
    <row r="73" spans="1:90" s="3" customFormat="1" ht="14.45" customHeight="1">
      <c r="A73" s="16"/>
      <c r="B73" s="16"/>
      <c r="C73" s="683" t="str">
        <f>IF(OR(AW166&lt;&gt;0,'③認定報告（学校入力用）'!B26=""),"",'③認定報告（学校入力用）'!B26)</f>
        <v/>
      </c>
      <c r="D73" s="1125" t="s">
        <v>24</v>
      </c>
      <c r="E73" s="1125"/>
      <c r="F73" s="1126"/>
      <c r="G73" s="1131" t="s">
        <v>65</v>
      </c>
      <c r="H73" s="1132"/>
      <c r="I73" s="1132"/>
      <c r="J73" s="1132"/>
      <c r="K73" s="1132"/>
      <c r="L73" s="1132"/>
      <c r="M73" s="1132"/>
      <c r="N73" s="1133"/>
      <c r="O73" s="1140" t="s">
        <v>61</v>
      </c>
      <c r="P73" s="16"/>
      <c r="AF73" s="703" t="str">
        <f>IF(OR(AW166&lt;&gt;0,'③認定報告（学校入力用）'!AE26=""),"",'③認定報告（学校入力用）'!AE26)</f>
        <v/>
      </c>
      <c r="AG73" s="703"/>
      <c r="AH73" s="1224" t="s">
        <v>207</v>
      </c>
      <c r="AI73" s="1225"/>
      <c r="AJ73" s="1225"/>
      <c r="AK73" s="1225"/>
      <c r="AL73" s="1225"/>
      <c r="AM73" s="1225"/>
      <c r="AN73" s="1225"/>
      <c r="AO73" s="1225"/>
      <c r="AP73" s="1225"/>
      <c r="AQ73" s="1225"/>
      <c r="AR73" s="1225"/>
      <c r="AS73" s="1225"/>
      <c r="AT73" s="1225"/>
      <c r="AU73" s="1225"/>
      <c r="AV73" s="1160" t="str">
        <f>IF(OR('③認定報告（学校入力用）'!AE26="",AW166&lt;&gt;0),"",'③認定報告（学校入力用）'!AV26)</f>
        <v/>
      </c>
      <c r="AW73" s="1161"/>
      <c r="AX73" s="1161"/>
      <c r="AY73" s="1161"/>
      <c r="AZ73" s="1162"/>
      <c r="BC73" s="20"/>
      <c r="BF73" s="618" t="str">
        <f>AF73</f>
        <v/>
      </c>
      <c r="BG73" s="618"/>
      <c r="BH73" s="618">
        <f>IF(BF73="✔",1,0)</f>
        <v>0</v>
      </c>
      <c r="BI73" s="618"/>
      <c r="BJ73" s="618" t="s">
        <v>67</v>
      </c>
      <c r="BK73" s="618"/>
      <c r="BL73" s="659" t="str">
        <f>IF(AV73="廃止（返還必要）","廃止"&amp;CHAR(10)&amp;"（返還必要）",IF(AV73="廃止（返還不要）","廃止"&amp;CHAR(10)&amp;"（返還不要）",AV73))</f>
        <v/>
      </c>
      <c r="BM73" s="659"/>
      <c r="BN73" s="659"/>
      <c r="BO73" s="659"/>
      <c r="BP73" s="659"/>
      <c r="BQ73" s="1149" t="e">
        <f>VLOOKUP(BL73,BL78:CH112,6,FALSE)</f>
        <v>#N/A</v>
      </c>
      <c r="BR73" s="694"/>
      <c r="BS73" s="694"/>
      <c r="BT73" s="694"/>
      <c r="BU73" s="694"/>
      <c r="BV73" s="694"/>
      <c r="BW73" s="694"/>
      <c r="BX73" s="694"/>
      <c r="BY73" s="694"/>
      <c r="BZ73" s="694"/>
      <c r="CA73" s="694"/>
      <c r="CB73" s="694"/>
      <c r="CC73" s="694"/>
      <c r="CD73" s="694"/>
      <c r="CE73" s="694"/>
      <c r="CF73" s="694"/>
      <c r="CG73" s="694"/>
      <c r="CH73" s="694"/>
    </row>
    <row r="74" spans="1:90" s="3" customFormat="1" ht="14.45" customHeight="1" thickBot="1">
      <c r="A74" s="16"/>
      <c r="B74" s="16"/>
      <c r="C74" s="684"/>
      <c r="D74" s="1127"/>
      <c r="E74" s="1127"/>
      <c r="F74" s="1128"/>
      <c r="G74" s="1134"/>
      <c r="H74" s="1135"/>
      <c r="I74" s="1135"/>
      <c r="J74" s="1135"/>
      <c r="K74" s="1135"/>
      <c r="L74" s="1135"/>
      <c r="M74" s="1135"/>
      <c r="N74" s="1136"/>
      <c r="O74" s="1141"/>
      <c r="P74" s="57" t="s">
        <v>46</v>
      </c>
      <c r="Q74" s="58"/>
      <c r="R74" s="58"/>
      <c r="S74" s="58"/>
      <c r="T74" s="58"/>
      <c r="U74" s="58"/>
      <c r="V74" s="58"/>
      <c r="W74" s="58"/>
      <c r="X74" s="58"/>
      <c r="Y74" s="58"/>
      <c r="Z74" s="58"/>
      <c r="AA74" s="58"/>
      <c r="AB74" s="58"/>
      <c r="AC74" s="58"/>
      <c r="AD74" s="58"/>
      <c r="AE74" s="297"/>
      <c r="AF74" s="703"/>
      <c r="AG74" s="703"/>
      <c r="AH74" s="910"/>
      <c r="AI74" s="911"/>
      <c r="AJ74" s="911"/>
      <c r="AK74" s="911"/>
      <c r="AL74" s="911"/>
      <c r="AM74" s="911"/>
      <c r="AN74" s="911"/>
      <c r="AO74" s="911"/>
      <c r="AP74" s="911"/>
      <c r="AQ74" s="911"/>
      <c r="AR74" s="911"/>
      <c r="AS74" s="911"/>
      <c r="AT74" s="911"/>
      <c r="AU74" s="911"/>
      <c r="AV74" s="1163"/>
      <c r="AW74" s="1164"/>
      <c r="AX74" s="1164"/>
      <c r="AY74" s="1164"/>
      <c r="AZ74" s="1165"/>
      <c r="BC74" s="20"/>
      <c r="BF74" s="618"/>
      <c r="BG74" s="618"/>
      <c r="BH74" s="618"/>
      <c r="BI74" s="618"/>
      <c r="BJ74" s="618"/>
      <c r="BK74" s="618"/>
      <c r="BL74" s="659"/>
      <c r="BM74" s="659"/>
      <c r="BN74" s="659"/>
      <c r="BO74" s="659"/>
      <c r="BP74" s="659"/>
      <c r="BQ74" s="694"/>
      <c r="BR74" s="694"/>
      <c r="BS74" s="694"/>
      <c r="BT74" s="694"/>
      <c r="BU74" s="694"/>
      <c r="BV74" s="694"/>
      <c r="BW74" s="694"/>
      <c r="BX74" s="694"/>
      <c r="BY74" s="694"/>
      <c r="BZ74" s="694"/>
      <c r="CA74" s="694"/>
      <c r="CB74" s="694"/>
      <c r="CC74" s="694"/>
      <c r="CD74" s="694"/>
      <c r="CE74" s="694"/>
      <c r="CF74" s="694"/>
      <c r="CG74" s="694"/>
      <c r="CH74" s="694"/>
    </row>
    <row r="75" spans="1:90" s="3" customFormat="1" ht="14.45" customHeight="1" thickTop="1" thickBot="1">
      <c r="A75" s="16"/>
      <c r="B75" s="16"/>
      <c r="C75" s="685"/>
      <c r="D75" s="1129"/>
      <c r="E75" s="1129"/>
      <c r="F75" s="1130"/>
      <c r="G75" s="1137"/>
      <c r="H75" s="1138"/>
      <c r="I75" s="1138"/>
      <c r="J75" s="1138"/>
      <c r="K75" s="1138"/>
      <c r="L75" s="1138"/>
      <c r="M75" s="1138"/>
      <c r="N75" s="1139"/>
      <c r="O75" s="1142"/>
      <c r="P75" s="46"/>
      <c r="Q75" s="46"/>
      <c r="R75" s="46"/>
      <c r="S75" s="46"/>
      <c r="T75" s="46"/>
      <c r="U75" s="46"/>
      <c r="V75" s="46"/>
      <c r="W75" s="46"/>
      <c r="X75" s="46"/>
      <c r="Y75" s="46"/>
      <c r="Z75" s="46"/>
      <c r="AA75" s="46"/>
      <c r="AB75" s="46"/>
      <c r="AC75" s="46"/>
      <c r="AD75" s="46"/>
      <c r="AE75" s="46"/>
      <c r="AF75" s="703"/>
      <c r="AG75" s="703"/>
      <c r="AH75" s="910"/>
      <c r="AI75" s="911"/>
      <c r="AJ75" s="911"/>
      <c r="AK75" s="911"/>
      <c r="AL75" s="911"/>
      <c r="AM75" s="911"/>
      <c r="AN75" s="911"/>
      <c r="AO75" s="911"/>
      <c r="AP75" s="911"/>
      <c r="AQ75" s="911"/>
      <c r="AR75" s="911"/>
      <c r="AS75" s="911"/>
      <c r="AT75" s="911"/>
      <c r="AU75" s="911"/>
      <c r="AV75" s="1163"/>
      <c r="AW75" s="1164"/>
      <c r="AX75" s="1164"/>
      <c r="AY75" s="1164"/>
      <c r="AZ75" s="1165"/>
      <c r="BC75" s="20"/>
      <c r="BF75" s="618"/>
      <c r="BG75" s="618"/>
      <c r="BH75" s="618"/>
      <c r="BI75" s="618"/>
      <c r="BJ75" s="618"/>
      <c r="BK75" s="618"/>
      <c r="BL75" s="659"/>
      <c r="BM75" s="659"/>
      <c r="BN75" s="659"/>
      <c r="BO75" s="659"/>
      <c r="BP75" s="659"/>
      <c r="BQ75" s="694"/>
      <c r="BR75" s="694"/>
      <c r="BS75" s="694"/>
      <c r="BT75" s="694"/>
      <c r="BU75" s="694"/>
      <c r="BV75" s="694"/>
      <c r="BW75" s="694"/>
      <c r="BX75" s="694"/>
      <c r="BY75" s="694"/>
      <c r="BZ75" s="694"/>
      <c r="CA75" s="694"/>
      <c r="CB75" s="694"/>
      <c r="CC75" s="694"/>
      <c r="CD75" s="694"/>
      <c r="CE75" s="694"/>
      <c r="CF75" s="694"/>
      <c r="CG75" s="694"/>
      <c r="CH75" s="694"/>
    </row>
    <row r="76" spans="1:90" s="3" customFormat="1" ht="14.45" customHeight="1" thickBot="1">
      <c r="A76" s="16"/>
      <c r="B76" s="16"/>
      <c r="C76" s="676" t="str">
        <f>IF(OR(AW166&lt;&gt;0,'③認定報告（学校入力用）'!B29=""),"",'③認定報告（学校入力用）'!B29)</f>
        <v/>
      </c>
      <c r="D76" s="677" t="s">
        <v>45</v>
      </c>
      <c r="E76" s="678"/>
      <c r="F76" s="678"/>
      <c r="G76" s="678"/>
      <c r="H76" s="678"/>
      <c r="I76" s="678"/>
      <c r="J76" s="678"/>
      <c r="K76" s="678"/>
      <c r="L76" s="678"/>
      <c r="M76" s="678"/>
      <c r="N76" s="678"/>
      <c r="O76" s="679"/>
      <c r="P76" s="97" t="s">
        <v>85</v>
      </c>
      <c r="Q76" s="37" t="s">
        <v>86</v>
      </c>
      <c r="R76" s="2"/>
      <c r="S76" s="2"/>
      <c r="T76" s="2"/>
      <c r="U76" s="2"/>
      <c r="V76" s="2"/>
      <c r="W76" s="2"/>
      <c r="X76" s="2"/>
      <c r="Y76" s="2"/>
      <c r="Z76" s="2"/>
      <c r="AA76" s="2"/>
      <c r="AB76" s="2"/>
      <c r="AC76" s="2"/>
      <c r="AD76" s="2"/>
      <c r="AE76" s="2"/>
      <c r="AF76" s="703"/>
      <c r="AG76" s="703"/>
      <c r="AH76" s="1227"/>
      <c r="AI76" s="1228"/>
      <c r="AJ76" s="1228"/>
      <c r="AK76" s="1228"/>
      <c r="AL76" s="1228"/>
      <c r="AM76" s="1228"/>
      <c r="AN76" s="1228"/>
      <c r="AO76" s="1228"/>
      <c r="AP76" s="1228"/>
      <c r="AQ76" s="1228"/>
      <c r="AR76" s="1228"/>
      <c r="AS76" s="1228"/>
      <c r="AT76" s="1228"/>
      <c r="AU76" s="1228"/>
      <c r="AV76" s="1166"/>
      <c r="AW76" s="1167"/>
      <c r="AX76" s="1167"/>
      <c r="AY76" s="1167"/>
      <c r="AZ76" s="1168"/>
      <c r="BC76" s="20"/>
      <c r="BF76" s="618"/>
      <c r="BG76" s="618"/>
      <c r="BH76" s="618"/>
      <c r="BI76" s="618"/>
      <c r="BJ76" s="618"/>
      <c r="BK76" s="618"/>
      <c r="BL76" s="659"/>
      <c r="BM76" s="659"/>
      <c r="BN76" s="659"/>
      <c r="BO76" s="659"/>
      <c r="BP76" s="659"/>
      <c r="BQ76" s="694"/>
      <c r="BR76" s="694"/>
      <c r="BS76" s="694"/>
      <c r="BT76" s="694"/>
      <c r="BU76" s="694"/>
      <c r="BV76" s="694"/>
      <c r="BW76" s="694"/>
      <c r="BX76" s="694"/>
      <c r="BY76" s="694"/>
      <c r="BZ76" s="694"/>
      <c r="CA76" s="694"/>
      <c r="CB76" s="694"/>
      <c r="CC76" s="694"/>
      <c r="CD76" s="694"/>
      <c r="CE76" s="694"/>
      <c r="CF76" s="694"/>
      <c r="CG76" s="694"/>
      <c r="CH76" s="694"/>
    </row>
    <row r="77" spans="1:90" s="3" customFormat="1" ht="14.45" customHeight="1">
      <c r="A77" s="16"/>
      <c r="B77" s="16"/>
      <c r="C77" s="752"/>
      <c r="D77" s="680"/>
      <c r="E77" s="681"/>
      <c r="F77" s="681"/>
      <c r="G77" s="681"/>
      <c r="H77" s="681"/>
      <c r="I77" s="681"/>
      <c r="J77" s="681"/>
      <c r="K77" s="681"/>
      <c r="L77" s="681"/>
      <c r="M77" s="681"/>
      <c r="N77" s="681"/>
      <c r="O77" s="682"/>
      <c r="P77" s="298" t="str">
        <f>IF(OR(J58="",C67="",C73="✔"),"","✔")</f>
        <v/>
      </c>
      <c r="Q77" s="298" t="str">
        <f>IF(OR(J58="",C67="",C76="✔"),"","✔")</f>
        <v/>
      </c>
      <c r="R77" s="2"/>
      <c r="S77" s="2"/>
      <c r="T77" s="2"/>
      <c r="U77" s="2"/>
      <c r="V77" s="2"/>
      <c r="W77" s="2"/>
      <c r="X77" s="2"/>
      <c r="Y77" s="2"/>
      <c r="Z77" s="2"/>
      <c r="AA77" s="2"/>
      <c r="AB77" s="2"/>
      <c r="AC77" s="2"/>
      <c r="AD77" s="2"/>
      <c r="AE77" s="2"/>
      <c r="AF77" s="663" t="s">
        <v>196</v>
      </c>
      <c r="AG77" s="663"/>
      <c r="AH77" s="663"/>
      <c r="AI77" s="663"/>
      <c r="AJ77" s="663"/>
      <c r="AK77" s="663"/>
      <c r="AL77" s="663"/>
      <c r="AM77" s="663"/>
      <c r="AN77" s="663"/>
      <c r="AO77" s="663"/>
      <c r="AP77" s="663"/>
      <c r="AQ77" s="663"/>
      <c r="AR77" s="663"/>
      <c r="AS77" s="663"/>
      <c r="AT77" s="663"/>
      <c r="AU77" s="663"/>
      <c r="AV77" s="663"/>
      <c r="AW77" s="663"/>
      <c r="AX77" s="663"/>
      <c r="AY77" s="663"/>
      <c r="AZ77" s="663"/>
      <c r="BC77" s="20"/>
      <c r="BF77" s="618"/>
      <c r="BG77" s="618"/>
      <c r="BH77" s="618"/>
      <c r="BI77" s="618"/>
      <c r="BJ77" s="618"/>
      <c r="BK77" s="618"/>
      <c r="BL77" s="659"/>
      <c r="BM77" s="659"/>
      <c r="BN77" s="659"/>
      <c r="BO77" s="659"/>
      <c r="BP77" s="659"/>
      <c r="BQ77" s="694"/>
      <c r="BR77" s="694"/>
      <c r="BS77" s="694"/>
      <c r="BT77" s="694"/>
      <c r="BU77" s="694"/>
      <c r="BV77" s="694"/>
      <c r="BW77" s="694"/>
      <c r="BX77" s="694"/>
      <c r="BY77" s="694"/>
      <c r="BZ77" s="694"/>
      <c r="CA77" s="694"/>
      <c r="CB77" s="694"/>
      <c r="CC77" s="694"/>
      <c r="CD77" s="694"/>
      <c r="CE77" s="694"/>
      <c r="CF77" s="694"/>
      <c r="CG77" s="694"/>
      <c r="CH77" s="694"/>
    </row>
    <row r="78" spans="1:90" s="3" customFormat="1" ht="14.45" customHeight="1">
      <c r="A78" s="16"/>
      <c r="B78" s="16"/>
      <c r="E78" s="619" t="s">
        <v>47</v>
      </c>
      <c r="F78" s="621" t="s">
        <v>48</v>
      </c>
      <c r="O78" s="70"/>
      <c r="P78" s="95"/>
      <c r="Q78" s="26"/>
      <c r="AF78" s="663"/>
      <c r="AG78" s="663"/>
      <c r="AH78" s="663"/>
      <c r="AI78" s="663"/>
      <c r="AJ78" s="663"/>
      <c r="AK78" s="663"/>
      <c r="AL78" s="663"/>
      <c r="AM78" s="663"/>
      <c r="AN78" s="663"/>
      <c r="AO78" s="663"/>
      <c r="AP78" s="663"/>
      <c r="AQ78" s="663"/>
      <c r="AR78" s="663"/>
      <c r="AS78" s="663"/>
      <c r="AT78" s="663"/>
      <c r="AU78" s="663"/>
      <c r="AV78" s="663"/>
      <c r="AW78" s="663"/>
      <c r="AX78" s="663"/>
      <c r="AY78" s="663"/>
      <c r="AZ78" s="663"/>
      <c r="BC78" s="20"/>
      <c r="BF78" s="618" t="str">
        <f>AT82</f>
        <v/>
      </c>
      <c r="BG78" s="618"/>
      <c r="BH78" s="618">
        <f t="shared" ref="BH78" si="0">IF(BF78="✔",1,0)</f>
        <v>0</v>
      </c>
      <c r="BI78" s="618"/>
      <c r="BJ78" s="618" t="s">
        <v>68</v>
      </c>
      <c r="BK78" s="618"/>
      <c r="BL78" s="1150" t="str">
        <f>AV82</f>
        <v>廃止
（返還必要）</v>
      </c>
      <c r="BM78" s="659"/>
      <c r="BN78" s="659"/>
      <c r="BO78" s="659"/>
      <c r="BP78" s="659"/>
      <c r="BQ78" s="1149" t="str">
        <f>"①スカラＡＣで"&amp;AN56&amp;"始期「廃止（返還必要）」処理　②この異動願を学校の定めた方法で保管してください。"</f>
        <v>①スカラＡＣで　  　年　  　 月始期「廃止（返還必要）」処理　②この異動願を学校の定めた方法で保管してください。</v>
      </c>
      <c r="BR78" s="694"/>
      <c r="BS78" s="694"/>
      <c r="BT78" s="694"/>
      <c r="BU78" s="694"/>
      <c r="BV78" s="694"/>
      <c r="BW78" s="694"/>
      <c r="BX78" s="694"/>
      <c r="BY78" s="694"/>
      <c r="BZ78" s="694"/>
      <c r="CA78" s="694"/>
      <c r="CB78" s="694"/>
      <c r="CC78" s="694"/>
      <c r="CD78" s="694"/>
      <c r="CE78" s="694"/>
      <c r="CF78" s="694"/>
      <c r="CG78" s="694"/>
      <c r="CH78" s="694"/>
      <c r="CI78" s="1151"/>
      <c r="CJ78" s="1152"/>
      <c r="CK78" s="1152"/>
      <c r="CL78" s="1152"/>
    </row>
    <row r="79" spans="1:90" s="3" customFormat="1" ht="14.45" customHeight="1">
      <c r="A79" s="16"/>
      <c r="B79" s="16"/>
      <c r="C79" s="100"/>
      <c r="D79" s="100"/>
      <c r="E79" s="620"/>
      <c r="F79" s="622"/>
      <c r="G79" s="100"/>
      <c r="H79" s="100"/>
      <c r="I79" s="100"/>
      <c r="J79" s="100"/>
      <c r="K79" s="100"/>
      <c r="L79" s="100"/>
      <c r="M79" s="261"/>
      <c r="N79" s="261"/>
      <c r="O79" s="70"/>
      <c r="P79" s="95"/>
      <c r="Q79" s="26"/>
      <c r="AF79" s="663"/>
      <c r="AG79" s="663"/>
      <c r="AH79" s="663"/>
      <c r="AI79" s="663"/>
      <c r="AJ79" s="663"/>
      <c r="AK79" s="663"/>
      <c r="AL79" s="663"/>
      <c r="AM79" s="663"/>
      <c r="AN79" s="663"/>
      <c r="AO79" s="663"/>
      <c r="AP79" s="663"/>
      <c r="AQ79" s="663"/>
      <c r="AR79" s="663"/>
      <c r="AS79" s="663"/>
      <c r="AT79" s="663"/>
      <c r="AU79" s="663"/>
      <c r="AV79" s="663"/>
      <c r="AW79" s="663"/>
      <c r="AX79" s="663"/>
      <c r="AY79" s="663"/>
      <c r="AZ79" s="663"/>
      <c r="BC79" s="20"/>
      <c r="BF79" s="618"/>
      <c r="BG79" s="618"/>
      <c r="BH79" s="618"/>
      <c r="BI79" s="618"/>
      <c r="BJ79" s="618"/>
      <c r="BK79" s="618"/>
      <c r="BL79" s="659"/>
      <c r="BM79" s="659"/>
      <c r="BN79" s="659"/>
      <c r="BO79" s="659"/>
      <c r="BP79" s="659"/>
      <c r="BQ79" s="694"/>
      <c r="BR79" s="694"/>
      <c r="BS79" s="694"/>
      <c r="BT79" s="694"/>
      <c r="BU79" s="694"/>
      <c r="BV79" s="694"/>
      <c r="BW79" s="694"/>
      <c r="BX79" s="694"/>
      <c r="BY79" s="694"/>
      <c r="BZ79" s="694"/>
      <c r="CA79" s="694"/>
      <c r="CB79" s="694"/>
      <c r="CC79" s="694"/>
      <c r="CD79" s="694"/>
      <c r="CE79" s="694"/>
      <c r="CF79" s="694"/>
      <c r="CG79" s="694"/>
      <c r="CH79" s="694"/>
      <c r="CI79" s="1151"/>
      <c r="CJ79" s="1152"/>
      <c r="CK79" s="1152"/>
      <c r="CL79" s="1152"/>
    </row>
    <row r="80" spans="1:90" s="3" customFormat="1" ht="14.45" customHeight="1">
      <c r="A80" s="16"/>
      <c r="B80" s="16"/>
      <c r="C80" s="100"/>
      <c r="D80" s="100"/>
      <c r="E80" s="620"/>
      <c r="F80" s="622"/>
      <c r="G80" s="100"/>
      <c r="H80" s="100"/>
      <c r="I80" s="100"/>
      <c r="J80" s="100"/>
      <c r="K80" s="100"/>
      <c r="L80" s="100"/>
      <c r="M80" s="261"/>
      <c r="N80" s="261"/>
      <c r="O80" s="70"/>
      <c r="P80" s="16"/>
      <c r="U80" s="34"/>
      <c r="V80" s="34"/>
      <c r="W80" s="34"/>
      <c r="X80" s="34"/>
      <c r="Y80" s="34"/>
      <c r="Z80" s="34"/>
      <c r="AA80" s="34"/>
      <c r="AB80" s="34"/>
      <c r="AC80" s="20"/>
      <c r="AD80" s="20"/>
      <c r="AE80" s="20"/>
      <c r="AF80" s="663"/>
      <c r="AG80" s="663"/>
      <c r="AH80" s="663"/>
      <c r="AI80" s="663"/>
      <c r="AJ80" s="663"/>
      <c r="AK80" s="663"/>
      <c r="AL80" s="663"/>
      <c r="AM80" s="663"/>
      <c r="AN80" s="663"/>
      <c r="AO80" s="663"/>
      <c r="AP80" s="663"/>
      <c r="AQ80" s="663"/>
      <c r="AR80" s="663"/>
      <c r="AS80" s="663"/>
      <c r="AT80" s="663"/>
      <c r="AU80" s="663"/>
      <c r="AV80" s="663"/>
      <c r="AW80" s="663"/>
      <c r="AX80" s="663"/>
      <c r="AY80" s="663"/>
      <c r="AZ80" s="663"/>
      <c r="BC80" s="20"/>
      <c r="BF80" s="618"/>
      <c r="BG80" s="618"/>
      <c r="BH80" s="618"/>
      <c r="BI80" s="618"/>
      <c r="BJ80" s="618"/>
      <c r="BK80" s="618"/>
      <c r="BL80" s="659"/>
      <c r="BM80" s="659"/>
      <c r="BN80" s="659"/>
      <c r="BO80" s="659"/>
      <c r="BP80" s="659"/>
      <c r="BQ80" s="694"/>
      <c r="BR80" s="694"/>
      <c r="BS80" s="694"/>
      <c r="BT80" s="694"/>
      <c r="BU80" s="694"/>
      <c r="BV80" s="694"/>
      <c r="BW80" s="694"/>
      <c r="BX80" s="694"/>
      <c r="BY80" s="694"/>
      <c r="BZ80" s="694"/>
      <c r="CA80" s="694"/>
      <c r="CB80" s="694"/>
      <c r="CC80" s="694"/>
      <c r="CD80" s="694"/>
      <c r="CE80" s="694"/>
      <c r="CF80" s="694"/>
      <c r="CG80" s="694"/>
      <c r="CH80" s="694"/>
      <c r="CI80" s="1151"/>
      <c r="CJ80" s="1152"/>
      <c r="CK80" s="1152"/>
      <c r="CL80" s="1152"/>
    </row>
    <row r="81" spans="1:90" s="3" customFormat="1" ht="14.45" customHeight="1" thickBot="1">
      <c r="A81" s="37">
        <f>IF(B81="✔",1,0)</f>
        <v>0</v>
      </c>
      <c r="B81" s="95"/>
      <c r="C81" s="285"/>
      <c r="D81" s="280" t="s">
        <v>212</v>
      </c>
      <c r="E81" s="280"/>
      <c r="F81" s="280"/>
      <c r="G81" s="280"/>
      <c r="H81" s="280"/>
      <c r="I81" s="280"/>
      <c r="J81" s="280"/>
      <c r="K81" s="280"/>
      <c r="L81" s="280"/>
      <c r="M81" s="280"/>
      <c r="N81" s="280"/>
      <c r="O81" s="281"/>
      <c r="P81" s="16"/>
      <c r="R81" s="20"/>
      <c r="S81" s="286"/>
      <c r="T81" s="287" t="s">
        <v>184</v>
      </c>
      <c r="U81" s="288"/>
      <c r="V81" s="288"/>
      <c r="W81" s="288"/>
      <c r="X81" s="288"/>
      <c r="Y81" s="288"/>
      <c r="Z81" s="288"/>
      <c r="AA81" s="288"/>
      <c r="AB81" s="289"/>
      <c r="AC81" s="20"/>
      <c r="AD81" s="20"/>
      <c r="AE81" s="20"/>
      <c r="BA81" s="26" t="s">
        <v>135</v>
      </c>
      <c r="BC81" s="20"/>
      <c r="BF81" s="618"/>
      <c r="BG81" s="618"/>
      <c r="BH81" s="618"/>
      <c r="BI81" s="618"/>
      <c r="BJ81" s="618"/>
      <c r="BK81" s="618"/>
      <c r="BL81" s="659"/>
      <c r="BM81" s="659"/>
      <c r="BN81" s="659"/>
      <c r="BO81" s="659"/>
      <c r="BP81" s="659"/>
      <c r="BQ81" s="694"/>
      <c r="BR81" s="694"/>
      <c r="BS81" s="694"/>
      <c r="BT81" s="694"/>
      <c r="BU81" s="694"/>
      <c r="BV81" s="694"/>
      <c r="BW81" s="694"/>
      <c r="BX81" s="694"/>
      <c r="BY81" s="694"/>
      <c r="BZ81" s="694"/>
      <c r="CA81" s="694"/>
      <c r="CB81" s="694"/>
      <c r="CC81" s="694"/>
      <c r="CD81" s="694"/>
      <c r="CE81" s="694"/>
      <c r="CF81" s="694"/>
      <c r="CG81" s="694"/>
      <c r="CH81" s="694"/>
      <c r="CI81" s="1151"/>
      <c r="CJ81" s="1152"/>
      <c r="CK81" s="1152"/>
      <c r="CL81" s="1152"/>
    </row>
    <row r="82" spans="1:90" s="3" customFormat="1" ht="14.45" customHeight="1">
      <c r="A82" s="37"/>
      <c r="B82" s="715">
        <f>IF(C82="✔",1,0)</f>
        <v>0</v>
      </c>
      <c r="C82" s="716" t="str">
        <f>IF(OR(AW166&lt;&gt;0,'③認定報告（学校入力用）'!B35=""),"",'③認定報告（学校入力用）'!B35)</f>
        <v/>
      </c>
      <c r="D82" s="718" t="s">
        <v>49</v>
      </c>
      <c r="E82" s="718"/>
      <c r="F82" s="720" t="s">
        <v>178</v>
      </c>
      <c r="G82" s="720"/>
      <c r="H82" s="720"/>
      <c r="I82" s="720"/>
      <c r="J82" s="720"/>
      <c r="K82" s="720"/>
      <c r="L82" s="720"/>
      <c r="M82" s="720"/>
      <c r="N82" s="720"/>
      <c r="O82" s="1143" t="s">
        <v>62</v>
      </c>
      <c r="S82" s="716" t="str">
        <f>IF(OR('③認定報告（学校入力用）'!R35="",AW166&lt;&gt;0),"",'③認定報告（学校入力用）'!R35)</f>
        <v/>
      </c>
      <c r="T82" s="720" t="s">
        <v>133</v>
      </c>
      <c r="U82" s="720"/>
      <c r="V82" s="720"/>
      <c r="W82" s="720"/>
      <c r="X82" s="720"/>
      <c r="Y82" s="720"/>
      <c r="Z82" s="720"/>
      <c r="AA82" s="720"/>
      <c r="AB82" s="1146" t="s">
        <v>182</v>
      </c>
      <c r="AT82" s="623" t="str">
        <f>IF(OR(AW166&lt;&gt;0,'③認定報告（学校入力用）'!AS35=""),"",'③認定報告（学校入力用）'!AS35)</f>
        <v/>
      </c>
      <c r="AU82" s="624"/>
      <c r="AV82" s="1160" t="s">
        <v>40</v>
      </c>
      <c r="AW82" s="1161"/>
      <c r="AX82" s="1161"/>
      <c r="AY82" s="1161"/>
      <c r="AZ82" s="1162"/>
      <c r="BC82" s="20"/>
      <c r="BF82" s="618"/>
      <c r="BG82" s="618"/>
      <c r="BH82" s="618"/>
      <c r="BI82" s="618"/>
      <c r="BJ82" s="618"/>
      <c r="BK82" s="618"/>
      <c r="BL82" s="659"/>
      <c r="BM82" s="659"/>
      <c r="BN82" s="659"/>
      <c r="BO82" s="659"/>
      <c r="BP82" s="659"/>
      <c r="BQ82" s="694"/>
      <c r="BR82" s="694"/>
      <c r="BS82" s="694"/>
      <c r="BT82" s="694"/>
      <c r="BU82" s="694"/>
      <c r="BV82" s="694"/>
      <c r="BW82" s="694"/>
      <c r="BX82" s="694"/>
      <c r="BY82" s="694"/>
      <c r="BZ82" s="694"/>
      <c r="CA82" s="694"/>
      <c r="CB82" s="694"/>
      <c r="CC82" s="694"/>
      <c r="CD82" s="694"/>
      <c r="CE82" s="694"/>
      <c r="CF82" s="694"/>
      <c r="CG82" s="694"/>
      <c r="CH82" s="694"/>
      <c r="CI82" s="1151"/>
      <c r="CJ82" s="1152"/>
      <c r="CK82" s="1152"/>
      <c r="CL82" s="1152"/>
    </row>
    <row r="83" spans="1:90" s="3" customFormat="1" ht="14.45" customHeight="1" thickBot="1">
      <c r="A83" s="37"/>
      <c r="B83" s="715"/>
      <c r="C83" s="717"/>
      <c r="D83" s="719"/>
      <c r="E83" s="719"/>
      <c r="F83" s="721"/>
      <c r="G83" s="721"/>
      <c r="H83" s="721"/>
      <c r="I83" s="721"/>
      <c r="J83" s="721"/>
      <c r="K83" s="721"/>
      <c r="L83" s="721"/>
      <c r="M83" s="721"/>
      <c r="N83" s="721"/>
      <c r="O83" s="1144"/>
      <c r="P83" s="640" t="s">
        <v>48</v>
      </c>
      <c r="Q83" s="640"/>
      <c r="R83" s="641"/>
      <c r="S83" s="717"/>
      <c r="T83" s="721"/>
      <c r="U83" s="721"/>
      <c r="V83" s="721"/>
      <c r="W83" s="721"/>
      <c r="X83" s="721"/>
      <c r="Y83" s="721"/>
      <c r="Z83" s="721"/>
      <c r="AA83" s="721"/>
      <c r="AB83" s="1147"/>
      <c r="AC83" s="835" t="s">
        <v>46</v>
      </c>
      <c r="AD83" s="728"/>
      <c r="AE83" s="728"/>
      <c r="AF83" s="728"/>
      <c r="AG83" s="728"/>
      <c r="AH83" s="728"/>
      <c r="AI83" s="728"/>
      <c r="AJ83" s="728"/>
      <c r="AK83" s="728"/>
      <c r="AL83" s="728"/>
      <c r="AM83" s="728"/>
      <c r="AN83" s="728"/>
      <c r="AO83" s="728"/>
      <c r="AP83" s="728"/>
      <c r="AQ83" s="728"/>
      <c r="AR83" s="728"/>
      <c r="AS83" s="729"/>
      <c r="AT83" s="625"/>
      <c r="AU83" s="626"/>
      <c r="AV83" s="1163"/>
      <c r="AW83" s="1164"/>
      <c r="AX83" s="1164"/>
      <c r="AY83" s="1164"/>
      <c r="AZ83" s="1165"/>
      <c r="BC83" s="20"/>
      <c r="BF83" s="618" t="str">
        <f>AT89</f>
        <v/>
      </c>
      <c r="BG83" s="618"/>
      <c r="BH83" s="618">
        <f t="shared" ref="BH83" si="1">IF(BF83="✔",1,0)</f>
        <v>0</v>
      </c>
      <c r="BI83" s="618"/>
      <c r="BJ83" s="618" t="s">
        <v>69</v>
      </c>
      <c r="BK83" s="618"/>
      <c r="BL83" s="1150" t="str">
        <f>AV89</f>
        <v>廃止
（返還不要）</v>
      </c>
      <c r="BM83" s="659"/>
      <c r="BN83" s="659"/>
      <c r="BO83" s="659"/>
      <c r="BP83" s="659"/>
      <c r="BQ83" s="1149" t="str">
        <f>"①スカラＡＣで"&amp;AN56&amp;"始期「廃止（返還不要）」処理　②この異動願を学校の定めた方法で保管してください。"</f>
        <v>①スカラＡＣで　  　年　  　 月始期「廃止（返還不要）」処理　②この異動願を学校の定めた方法で保管してください。</v>
      </c>
      <c r="BR83" s="694"/>
      <c r="BS83" s="694"/>
      <c r="BT83" s="694"/>
      <c r="BU83" s="694"/>
      <c r="BV83" s="694"/>
      <c r="BW83" s="694"/>
      <c r="BX83" s="694"/>
      <c r="BY83" s="694"/>
      <c r="BZ83" s="694"/>
      <c r="CA83" s="694"/>
      <c r="CB83" s="694"/>
      <c r="CC83" s="694"/>
      <c r="CD83" s="694"/>
      <c r="CE83" s="694"/>
      <c r="CF83" s="694"/>
      <c r="CG83" s="694"/>
      <c r="CH83" s="694"/>
    </row>
    <row r="84" spans="1:90" s="3" customFormat="1" ht="14.45" customHeight="1" thickTop="1">
      <c r="A84" s="37"/>
      <c r="B84" s="715"/>
      <c r="C84" s="717"/>
      <c r="D84" s="719"/>
      <c r="E84" s="719"/>
      <c r="F84" s="721"/>
      <c r="G84" s="721"/>
      <c r="H84" s="721"/>
      <c r="I84" s="721"/>
      <c r="J84" s="721"/>
      <c r="K84" s="721"/>
      <c r="L84" s="721"/>
      <c r="M84" s="721"/>
      <c r="N84" s="721"/>
      <c r="O84" s="1144"/>
      <c r="P84" s="725" t="s">
        <v>60</v>
      </c>
      <c r="Q84" s="725"/>
      <c r="R84" s="726"/>
      <c r="S84" s="717"/>
      <c r="T84" s="721"/>
      <c r="U84" s="721"/>
      <c r="V84" s="721"/>
      <c r="W84" s="721"/>
      <c r="X84" s="721"/>
      <c r="Y84" s="721"/>
      <c r="Z84" s="721"/>
      <c r="AA84" s="721"/>
      <c r="AB84" s="1147"/>
      <c r="AC84" s="91"/>
      <c r="AD84" s="42"/>
      <c r="AE84" s="42"/>
      <c r="AF84" s="42"/>
      <c r="AG84" s="42"/>
      <c r="AH84" s="42"/>
      <c r="AI84" s="42"/>
      <c r="AJ84" s="42"/>
      <c r="AK84" s="42"/>
      <c r="AL84" s="42"/>
      <c r="AM84" s="42"/>
      <c r="AN84" s="42"/>
      <c r="AO84" s="42"/>
      <c r="AP84" s="42"/>
      <c r="AQ84" s="833"/>
      <c r="AR84" s="833"/>
      <c r="AS84" s="834"/>
      <c r="AT84" s="625"/>
      <c r="AU84" s="626"/>
      <c r="AV84" s="1163"/>
      <c r="AW84" s="1164"/>
      <c r="AX84" s="1164"/>
      <c r="AY84" s="1164"/>
      <c r="AZ84" s="1165"/>
      <c r="BC84" s="20"/>
      <c r="BF84" s="618"/>
      <c r="BG84" s="618"/>
      <c r="BH84" s="618"/>
      <c r="BI84" s="618"/>
      <c r="BJ84" s="618"/>
      <c r="BK84" s="618"/>
      <c r="BL84" s="659"/>
      <c r="BM84" s="659"/>
      <c r="BN84" s="659"/>
      <c r="BO84" s="659"/>
      <c r="BP84" s="659"/>
      <c r="BQ84" s="694"/>
      <c r="BR84" s="694"/>
      <c r="BS84" s="694"/>
      <c r="BT84" s="694"/>
      <c r="BU84" s="694"/>
      <c r="BV84" s="694"/>
      <c r="BW84" s="694"/>
      <c r="BX84" s="694"/>
      <c r="BY84" s="694"/>
      <c r="BZ84" s="694"/>
      <c r="CA84" s="694"/>
      <c r="CB84" s="694"/>
      <c r="CC84" s="694"/>
      <c r="CD84" s="694"/>
      <c r="CE84" s="694"/>
      <c r="CF84" s="694"/>
      <c r="CG84" s="694"/>
      <c r="CH84" s="694"/>
    </row>
    <row r="85" spans="1:90" s="3" customFormat="1" ht="14.45" customHeight="1" thickBot="1">
      <c r="A85" s="37">
        <f>IF(B85="✔",1,0)</f>
        <v>0</v>
      </c>
      <c r="B85" s="715"/>
      <c r="C85" s="717"/>
      <c r="D85" s="719"/>
      <c r="E85" s="719"/>
      <c r="F85" s="721"/>
      <c r="G85" s="721"/>
      <c r="H85" s="721"/>
      <c r="I85" s="721"/>
      <c r="J85" s="721"/>
      <c r="K85" s="721"/>
      <c r="L85" s="721"/>
      <c r="M85" s="721"/>
      <c r="N85" s="721"/>
      <c r="O85" s="1144"/>
      <c r="P85" s="97"/>
      <c r="Q85" s="97"/>
      <c r="R85" s="298">
        <f>IF(S82="✔",1,0)</f>
        <v>0</v>
      </c>
      <c r="S85" s="717"/>
      <c r="T85" s="721"/>
      <c r="U85" s="721"/>
      <c r="V85" s="721"/>
      <c r="W85" s="721"/>
      <c r="X85" s="721"/>
      <c r="Y85" s="721"/>
      <c r="Z85" s="721"/>
      <c r="AA85" s="721"/>
      <c r="AB85" s="1147"/>
      <c r="AC85" s="92"/>
      <c r="AD85" s="2"/>
      <c r="AE85" s="2"/>
      <c r="AF85" s="2"/>
      <c r="AG85" s="2"/>
      <c r="AH85" s="2"/>
      <c r="AI85" s="2"/>
      <c r="AJ85" s="2"/>
      <c r="AK85" s="2"/>
      <c r="AL85" s="2"/>
      <c r="AM85" s="2"/>
      <c r="AN85" s="2"/>
      <c r="AO85" s="2"/>
      <c r="AP85" s="2"/>
      <c r="AQ85" s="20"/>
      <c r="AR85" s="20"/>
      <c r="AS85" s="93"/>
      <c r="AT85" s="627"/>
      <c r="AU85" s="628"/>
      <c r="AV85" s="1166"/>
      <c r="AW85" s="1167"/>
      <c r="AX85" s="1167"/>
      <c r="AY85" s="1167"/>
      <c r="AZ85" s="1168"/>
      <c r="BC85" s="20"/>
      <c r="BF85" s="618"/>
      <c r="BG85" s="618"/>
      <c r="BH85" s="618"/>
      <c r="BI85" s="618"/>
      <c r="BJ85" s="618"/>
      <c r="BK85" s="618"/>
      <c r="BL85" s="659"/>
      <c r="BM85" s="659"/>
      <c r="BN85" s="659"/>
      <c r="BO85" s="659"/>
      <c r="BP85" s="659"/>
      <c r="BQ85" s="694"/>
      <c r="BR85" s="694"/>
      <c r="BS85" s="694"/>
      <c r="BT85" s="694"/>
      <c r="BU85" s="694"/>
      <c r="BV85" s="694"/>
      <c r="BW85" s="694"/>
      <c r="BX85" s="694"/>
      <c r="BY85" s="694"/>
      <c r="BZ85" s="694"/>
      <c r="CA85" s="694"/>
      <c r="CB85" s="694"/>
      <c r="CC85" s="694"/>
      <c r="CD85" s="694"/>
      <c r="CE85" s="694"/>
      <c r="CF85" s="694"/>
      <c r="CG85" s="694"/>
      <c r="CH85" s="694"/>
    </row>
    <row r="86" spans="1:90" s="3" customFormat="1" ht="14.45" customHeight="1">
      <c r="A86" s="37"/>
      <c r="B86" s="715">
        <f>IF(C86="✔",1,0)</f>
        <v>0</v>
      </c>
      <c r="C86" s="717" t="str">
        <f>IF(OR(AW166&lt;&gt;0,'③認定報告（学校入力用）'!B39=""),"",'③認定報告（学校入力用）'!B39)</f>
        <v/>
      </c>
      <c r="D86" s="719" t="s">
        <v>50</v>
      </c>
      <c r="E86" s="730"/>
      <c r="F86" s="721" t="s">
        <v>229</v>
      </c>
      <c r="G86" s="721"/>
      <c r="H86" s="721"/>
      <c r="I86" s="721"/>
      <c r="J86" s="721"/>
      <c r="K86" s="721"/>
      <c r="L86" s="721"/>
      <c r="M86" s="721"/>
      <c r="N86" s="721"/>
      <c r="O86" s="1144"/>
      <c r="P86" s="97"/>
      <c r="Q86" s="97"/>
      <c r="R86" s="715">
        <f>IF(S86="✔",1,0)</f>
        <v>0</v>
      </c>
      <c r="S86" s="717" t="str">
        <f>IF(OR(AW166&lt;&gt;0,'③認定報告（学校入力用）'!R39=""),"",'③認定報告（学校入力用）'!R39)</f>
        <v/>
      </c>
      <c r="T86" s="721" t="s">
        <v>35</v>
      </c>
      <c r="U86" s="721"/>
      <c r="V86" s="721"/>
      <c r="W86" s="721"/>
      <c r="X86" s="721"/>
      <c r="Y86" s="721"/>
      <c r="Z86" s="721"/>
      <c r="AA86" s="721"/>
      <c r="AB86" s="1147"/>
      <c r="AD86" s="2"/>
      <c r="BC86" s="20"/>
      <c r="BF86" s="618"/>
      <c r="BG86" s="618"/>
      <c r="BH86" s="618"/>
      <c r="BI86" s="618"/>
      <c r="BJ86" s="618"/>
      <c r="BK86" s="618"/>
      <c r="BL86" s="659"/>
      <c r="BM86" s="659"/>
      <c r="BN86" s="659"/>
      <c r="BO86" s="659"/>
      <c r="BP86" s="659"/>
      <c r="BQ86" s="694"/>
      <c r="BR86" s="694"/>
      <c r="BS86" s="694"/>
      <c r="BT86" s="694"/>
      <c r="BU86" s="694"/>
      <c r="BV86" s="694"/>
      <c r="BW86" s="694"/>
      <c r="BX86" s="694"/>
      <c r="BY86" s="694"/>
      <c r="BZ86" s="694"/>
      <c r="CA86" s="694"/>
      <c r="CB86" s="694"/>
      <c r="CC86" s="694"/>
      <c r="CD86" s="694"/>
      <c r="CE86" s="694"/>
      <c r="CF86" s="694"/>
      <c r="CG86" s="694"/>
      <c r="CH86" s="694"/>
    </row>
    <row r="87" spans="1:90" s="3" customFormat="1" ht="14.45" customHeight="1">
      <c r="A87" s="37"/>
      <c r="B87" s="715"/>
      <c r="C87" s="717"/>
      <c r="D87" s="730"/>
      <c r="E87" s="730"/>
      <c r="F87" s="721"/>
      <c r="G87" s="721"/>
      <c r="H87" s="721"/>
      <c r="I87" s="721"/>
      <c r="J87" s="721"/>
      <c r="K87" s="721"/>
      <c r="L87" s="721"/>
      <c r="M87" s="721"/>
      <c r="N87" s="721"/>
      <c r="O87" s="1144"/>
      <c r="P87" s="97"/>
      <c r="Q87" s="97"/>
      <c r="R87" s="715"/>
      <c r="S87" s="717"/>
      <c r="T87" s="721"/>
      <c r="U87" s="721"/>
      <c r="V87" s="721"/>
      <c r="W87" s="721"/>
      <c r="X87" s="721"/>
      <c r="Y87" s="721"/>
      <c r="Z87" s="721"/>
      <c r="AA87" s="721"/>
      <c r="AB87" s="1147"/>
      <c r="AD87" s="2"/>
      <c r="BC87" s="20"/>
      <c r="BF87" s="618"/>
      <c r="BG87" s="618"/>
      <c r="BH87" s="618"/>
      <c r="BI87" s="618"/>
      <c r="BJ87" s="618"/>
      <c r="BK87" s="618"/>
      <c r="BL87" s="659"/>
      <c r="BM87" s="659"/>
      <c r="BN87" s="659"/>
      <c r="BO87" s="659"/>
      <c r="BP87" s="659"/>
      <c r="BQ87" s="694"/>
      <c r="BR87" s="694"/>
      <c r="BS87" s="694"/>
      <c r="BT87" s="694"/>
      <c r="BU87" s="694"/>
      <c r="BV87" s="694"/>
      <c r="BW87" s="694"/>
      <c r="BX87" s="694"/>
      <c r="BY87" s="694"/>
      <c r="BZ87" s="694"/>
      <c r="CA87" s="694"/>
      <c r="CB87" s="694"/>
      <c r="CC87" s="694"/>
      <c r="CD87" s="694"/>
      <c r="CE87" s="694"/>
      <c r="CF87" s="694"/>
      <c r="CG87" s="694"/>
      <c r="CH87" s="694"/>
    </row>
    <row r="88" spans="1:90" s="3" customFormat="1" ht="14.45" customHeight="1" thickBot="1">
      <c r="A88" s="37"/>
      <c r="B88" s="715"/>
      <c r="C88" s="717"/>
      <c r="D88" s="730"/>
      <c r="E88" s="730"/>
      <c r="F88" s="721"/>
      <c r="G88" s="721"/>
      <c r="H88" s="721"/>
      <c r="I88" s="721"/>
      <c r="J88" s="721"/>
      <c r="K88" s="721"/>
      <c r="L88" s="721"/>
      <c r="M88" s="721"/>
      <c r="N88" s="721"/>
      <c r="O88" s="1144"/>
      <c r="P88" s="97"/>
      <c r="Q88" s="97"/>
      <c r="R88" s="715"/>
      <c r="S88" s="717"/>
      <c r="T88" s="721"/>
      <c r="U88" s="721"/>
      <c r="V88" s="721"/>
      <c r="W88" s="721"/>
      <c r="X88" s="721"/>
      <c r="Y88" s="721"/>
      <c r="Z88" s="721"/>
      <c r="AA88" s="721"/>
      <c r="AB88" s="1147"/>
      <c r="AD88" s="2"/>
      <c r="AW88" s="715" t="s">
        <v>69</v>
      </c>
      <c r="AX88" s="715"/>
      <c r="AY88" s="715"/>
      <c r="AZ88" s="715"/>
      <c r="BC88" s="20"/>
      <c r="BF88" s="618" t="str">
        <f>D117</f>
        <v/>
      </c>
      <c r="BG88" s="618"/>
      <c r="BH88" s="618">
        <f t="shared" ref="BH88" si="2">IF(BF88="✔",1,0)</f>
        <v>0</v>
      </c>
      <c r="BI88" s="618"/>
      <c r="BJ88" s="618" t="s">
        <v>70</v>
      </c>
      <c r="BK88" s="618"/>
      <c r="BL88" s="659" t="str">
        <f>F117</f>
        <v>継続</v>
      </c>
      <c r="BM88" s="659"/>
      <c r="BN88" s="659"/>
      <c r="BO88" s="659"/>
      <c r="BP88" s="659"/>
      <c r="BQ88" s="1149" t="str">
        <f>"①スカラＡＣで"&amp;AN56&amp;"始期「辞退」処理　②この異動願を学校の定めた方法で保管してください。"</f>
        <v>①スカラＡＣで　  　年　  　 月始期「辞退」処理　②この異動願を学校の定めた方法で保管してください。</v>
      </c>
      <c r="BR88" s="694"/>
      <c r="BS88" s="694"/>
      <c r="BT88" s="694"/>
      <c r="BU88" s="694"/>
      <c r="BV88" s="694"/>
      <c r="BW88" s="694"/>
      <c r="BX88" s="694"/>
      <c r="BY88" s="694"/>
      <c r="BZ88" s="694"/>
      <c r="CA88" s="694"/>
      <c r="CB88" s="694"/>
      <c r="CC88" s="694"/>
      <c r="CD88" s="694"/>
      <c r="CE88" s="694"/>
      <c r="CF88" s="694"/>
      <c r="CG88" s="694"/>
      <c r="CH88" s="694"/>
    </row>
    <row r="89" spans="1:90" s="3" customFormat="1" ht="14.45" customHeight="1" thickBot="1">
      <c r="A89" s="37">
        <f>IF(B89="✔",1,0)</f>
        <v>0</v>
      </c>
      <c r="B89" s="715"/>
      <c r="C89" s="717"/>
      <c r="D89" s="730"/>
      <c r="E89" s="730"/>
      <c r="F89" s="721"/>
      <c r="G89" s="721"/>
      <c r="H89" s="721"/>
      <c r="I89" s="721"/>
      <c r="J89" s="721"/>
      <c r="K89" s="721"/>
      <c r="L89" s="721"/>
      <c r="M89" s="721"/>
      <c r="N89" s="721"/>
      <c r="O89" s="1144"/>
      <c r="P89" s="97"/>
      <c r="Q89" s="97"/>
      <c r="R89" s="715"/>
      <c r="S89" s="731"/>
      <c r="T89" s="733"/>
      <c r="U89" s="733"/>
      <c r="V89" s="733"/>
      <c r="W89" s="733"/>
      <c r="X89" s="733"/>
      <c r="Y89" s="733"/>
      <c r="Z89" s="733"/>
      <c r="AA89" s="733"/>
      <c r="AB89" s="1148"/>
      <c r="AD89" s="2"/>
      <c r="AQ89" s="20"/>
      <c r="AR89" s="20"/>
      <c r="AS89" s="20"/>
      <c r="AT89" s="623" t="str">
        <f>IF(OR(AW166&lt;&gt;0,'③認定報告（学校入力用）'!AS42=""),"",'③認定報告（学校入力用）'!AS42)</f>
        <v/>
      </c>
      <c r="AU89" s="624"/>
      <c r="AV89" s="1160" t="s">
        <v>39</v>
      </c>
      <c r="AW89" s="1161"/>
      <c r="AX89" s="1161"/>
      <c r="AY89" s="1161"/>
      <c r="AZ89" s="1162"/>
      <c r="BC89" s="20"/>
      <c r="BF89" s="618"/>
      <c r="BG89" s="618"/>
      <c r="BH89" s="618"/>
      <c r="BI89" s="618"/>
      <c r="BJ89" s="618"/>
      <c r="BK89" s="618"/>
      <c r="BL89" s="659"/>
      <c r="BM89" s="659"/>
      <c r="BN89" s="659"/>
      <c r="BO89" s="659"/>
      <c r="BP89" s="659"/>
      <c r="BQ89" s="694"/>
      <c r="BR89" s="694"/>
      <c r="BS89" s="694"/>
      <c r="BT89" s="694"/>
      <c r="BU89" s="694"/>
      <c r="BV89" s="694"/>
      <c r="BW89" s="694"/>
      <c r="BX89" s="694"/>
      <c r="BY89" s="694"/>
      <c r="BZ89" s="694"/>
      <c r="CA89" s="694"/>
      <c r="CB89" s="694"/>
      <c r="CC89" s="694"/>
      <c r="CD89" s="694"/>
      <c r="CE89" s="694"/>
      <c r="CF89" s="694"/>
      <c r="CG89" s="694"/>
      <c r="CH89" s="694"/>
    </row>
    <row r="90" spans="1:90" s="3" customFormat="1" ht="14.45" customHeight="1" thickBot="1">
      <c r="A90" s="37"/>
      <c r="B90" s="715">
        <f>IF(C90="✔",1,0)</f>
        <v>0</v>
      </c>
      <c r="C90" s="717" t="str">
        <f>IF(OR(AW166&lt;&gt;0,'③認定報告（学校入力用）'!B43=""),"",'③認定報告（学校入力用）'!B43)</f>
        <v/>
      </c>
      <c r="D90" s="719" t="s">
        <v>51</v>
      </c>
      <c r="E90" s="730"/>
      <c r="F90" s="721" t="s">
        <v>230</v>
      </c>
      <c r="G90" s="721"/>
      <c r="H90" s="721"/>
      <c r="I90" s="721"/>
      <c r="J90" s="721"/>
      <c r="K90" s="721"/>
      <c r="L90" s="721"/>
      <c r="M90" s="721"/>
      <c r="N90" s="721"/>
      <c r="O90" s="1144"/>
      <c r="P90" s="97"/>
      <c r="Q90" s="97"/>
      <c r="R90" s="715">
        <f>R85+R86</f>
        <v>0</v>
      </c>
      <c r="S90" s="734" t="str">
        <f>IF(OR(AW166&lt;&gt;0,'③認定報告（学校入力用）'!R43=""),"",'③認定報告（学校入力用）'!R43)</f>
        <v/>
      </c>
      <c r="T90" s="831" t="s">
        <v>174</v>
      </c>
      <c r="U90" s="831"/>
      <c r="V90" s="831"/>
      <c r="W90" s="831"/>
      <c r="X90" s="831"/>
      <c r="Y90" s="831"/>
      <c r="Z90" s="831"/>
      <c r="AA90" s="831"/>
      <c r="AB90" s="831"/>
      <c r="AC90" s="727" t="s">
        <v>44</v>
      </c>
      <c r="AD90" s="728"/>
      <c r="AE90" s="728"/>
      <c r="AF90" s="728"/>
      <c r="AG90" s="728"/>
      <c r="AH90" s="728"/>
      <c r="AI90" s="728"/>
      <c r="AJ90" s="728"/>
      <c r="AK90" s="728"/>
      <c r="AL90" s="728"/>
      <c r="AM90" s="728"/>
      <c r="AN90" s="728"/>
      <c r="AO90" s="728"/>
      <c r="AP90" s="728"/>
      <c r="AQ90" s="728"/>
      <c r="AR90" s="728"/>
      <c r="AS90" s="729"/>
      <c r="AT90" s="625"/>
      <c r="AU90" s="626"/>
      <c r="AV90" s="1163"/>
      <c r="AW90" s="1164"/>
      <c r="AX90" s="1164"/>
      <c r="AY90" s="1164"/>
      <c r="AZ90" s="1165"/>
      <c r="BC90" s="20"/>
      <c r="BF90" s="618"/>
      <c r="BG90" s="618"/>
      <c r="BH90" s="618"/>
      <c r="BI90" s="618"/>
      <c r="BJ90" s="618"/>
      <c r="BK90" s="618"/>
      <c r="BL90" s="659"/>
      <c r="BM90" s="659"/>
      <c r="BN90" s="659"/>
      <c r="BO90" s="659"/>
      <c r="BP90" s="659"/>
      <c r="BQ90" s="694"/>
      <c r="BR90" s="694"/>
      <c r="BS90" s="694"/>
      <c r="BT90" s="694"/>
      <c r="BU90" s="694"/>
      <c r="BV90" s="694"/>
      <c r="BW90" s="694"/>
      <c r="BX90" s="694"/>
      <c r="BY90" s="694"/>
      <c r="BZ90" s="694"/>
      <c r="CA90" s="694"/>
      <c r="CB90" s="694"/>
      <c r="CC90" s="694"/>
      <c r="CD90" s="694"/>
      <c r="CE90" s="694"/>
      <c r="CF90" s="694"/>
      <c r="CG90" s="694"/>
      <c r="CH90" s="694"/>
    </row>
    <row r="91" spans="1:90" s="3" customFormat="1" ht="14.45" customHeight="1" thickTop="1">
      <c r="A91" s="37"/>
      <c r="B91" s="715"/>
      <c r="C91" s="717"/>
      <c r="D91" s="730"/>
      <c r="E91" s="730"/>
      <c r="F91" s="721"/>
      <c r="G91" s="721"/>
      <c r="H91" s="721"/>
      <c r="I91" s="721"/>
      <c r="J91" s="721"/>
      <c r="K91" s="721"/>
      <c r="L91" s="721"/>
      <c r="M91" s="721"/>
      <c r="N91" s="721"/>
      <c r="O91" s="1144"/>
      <c r="P91" s="97"/>
      <c r="Q91" s="97"/>
      <c r="R91" s="715"/>
      <c r="S91" s="735"/>
      <c r="T91" s="832"/>
      <c r="U91" s="832"/>
      <c r="V91" s="832"/>
      <c r="W91" s="832"/>
      <c r="X91" s="832"/>
      <c r="Y91" s="832"/>
      <c r="Z91" s="832"/>
      <c r="AA91" s="832"/>
      <c r="AB91" s="832"/>
      <c r="AC91" s="303"/>
      <c r="AD91" s="304"/>
      <c r="AE91" s="304"/>
      <c r="AF91" s="42"/>
      <c r="AG91" s="42"/>
      <c r="AH91" s="42"/>
      <c r="AI91" s="42"/>
      <c r="AJ91" s="42"/>
      <c r="AK91" s="42"/>
      <c r="AL91" s="42"/>
      <c r="AM91" s="42"/>
      <c r="AN91" s="42"/>
      <c r="AO91" s="42"/>
      <c r="AP91" s="42"/>
      <c r="AQ91" s="833"/>
      <c r="AR91" s="833"/>
      <c r="AS91" s="834"/>
      <c r="AT91" s="625"/>
      <c r="AU91" s="626"/>
      <c r="AV91" s="1163"/>
      <c r="AW91" s="1164"/>
      <c r="AX91" s="1164"/>
      <c r="AY91" s="1164"/>
      <c r="AZ91" s="1165"/>
      <c r="BC91" s="20"/>
      <c r="BF91" s="618"/>
      <c r="BG91" s="618"/>
      <c r="BH91" s="618"/>
      <c r="BI91" s="618"/>
      <c r="BJ91" s="618"/>
      <c r="BK91" s="618"/>
      <c r="BL91" s="659"/>
      <c r="BM91" s="659"/>
      <c r="BN91" s="659"/>
      <c r="BO91" s="659"/>
      <c r="BP91" s="659"/>
      <c r="BQ91" s="694"/>
      <c r="BR91" s="694"/>
      <c r="BS91" s="694"/>
      <c r="BT91" s="694"/>
      <c r="BU91" s="694"/>
      <c r="BV91" s="694"/>
      <c r="BW91" s="694"/>
      <c r="BX91" s="694"/>
      <c r="BY91" s="694"/>
      <c r="BZ91" s="694"/>
      <c r="CA91" s="694"/>
      <c r="CB91" s="694"/>
      <c r="CC91" s="694"/>
      <c r="CD91" s="694"/>
      <c r="CE91" s="694"/>
      <c r="CF91" s="694"/>
      <c r="CG91" s="694"/>
      <c r="CH91" s="694"/>
    </row>
    <row r="92" spans="1:90" s="3" customFormat="1" ht="14.45" customHeight="1" thickBot="1">
      <c r="A92" s="37"/>
      <c r="B92" s="715"/>
      <c r="C92" s="717"/>
      <c r="D92" s="730"/>
      <c r="E92" s="730"/>
      <c r="F92" s="721"/>
      <c r="G92" s="721"/>
      <c r="H92" s="721"/>
      <c r="I92" s="721"/>
      <c r="J92" s="721"/>
      <c r="K92" s="721"/>
      <c r="L92" s="721"/>
      <c r="M92" s="721"/>
      <c r="N92" s="721"/>
      <c r="O92" s="1144"/>
      <c r="P92" s="97"/>
      <c r="Q92" s="98"/>
      <c r="R92" s="715"/>
      <c r="S92" s="735"/>
      <c r="T92" s="832"/>
      <c r="U92" s="832"/>
      <c r="V92" s="832"/>
      <c r="W92" s="832"/>
      <c r="X92" s="832"/>
      <c r="Y92" s="832"/>
      <c r="Z92" s="832"/>
      <c r="AA92" s="832"/>
      <c r="AB92" s="832"/>
      <c r="AC92" s="97" t="s">
        <v>85</v>
      </c>
      <c r="AD92" s="37" t="s">
        <v>86</v>
      </c>
      <c r="AE92" s="26"/>
      <c r="AK92" s="2"/>
      <c r="AL92" s="2"/>
      <c r="AS92" s="41"/>
      <c r="AT92" s="627"/>
      <c r="AU92" s="628"/>
      <c r="AV92" s="1166"/>
      <c r="AW92" s="1167"/>
      <c r="AX92" s="1167"/>
      <c r="AY92" s="1167"/>
      <c r="AZ92" s="1168"/>
      <c r="BC92" s="20"/>
      <c r="BF92" s="618"/>
      <c r="BG92" s="618"/>
      <c r="BH92" s="618"/>
      <c r="BI92" s="618"/>
      <c r="BJ92" s="618"/>
      <c r="BK92" s="618"/>
      <c r="BL92" s="659"/>
      <c r="BM92" s="659"/>
      <c r="BN92" s="659"/>
      <c r="BO92" s="659"/>
      <c r="BP92" s="659"/>
      <c r="BQ92" s="694"/>
      <c r="BR92" s="694"/>
      <c r="BS92" s="694"/>
      <c r="BT92" s="694"/>
      <c r="BU92" s="694"/>
      <c r="BV92" s="694"/>
      <c r="BW92" s="694"/>
      <c r="BX92" s="694"/>
      <c r="BY92" s="694"/>
      <c r="BZ92" s="694"/>
      <c r="CA92" s="694"/>
      <c r="CB92" s="694"/>
      <c r="CC92" s="694"/>
      <c r="CD92" s="694"/>
      <c r="CE92" s="694"/>
      <c r="CF92" s="694"/>
      <c r="CG92" s="694"/>
      <c r="CH92" s="694"/>
    </row>
    <row r="93" spans="1:90" s="3" customFormat="1" ht="14.45" customHeight="1" thickBot="1">
      <c r="A93" s="37">
        <f>A81+A85+A89</f>
        <v>0</v>
      </c>
      <c r="B93" s="715"/>
      <c r="C93" s="731"/>
      <c r="D93" s="732"/>
      <c r="E93" s="732"/>
      <c r="F93" s="733"/>
      <c r="G93" s="733"/>
      <c r="H93" s="733"/>
      <c r="I93" s="733"/>
      <c r="J93" s="733"/>
      <c r="K93" s="733"/>
      <c r="L93" s="733"/>
      <c r="M93" s="733"/>
      <c r="N93" s="733"/>
      <c r="O93" s="1145"/>
      <c r="P93" s="97" t="s">
        <v>85</v>
      </c>
      <c r="Q93" s="37" t="s">
        <v>86</v>
      </c>
      <c r="R93" s="98"/>
      <c r="V93" s="842"/>
      <c r="W93" s="842"/>
      <c r="AC93" s="298" t="str">
        <f>IF(OR(J58="",C67="",C76="",B94=0,S82="✔",S86="✔"),"","✔")</f>
        <v/>
      </c>
      <c r="AD93" s="298" t="str">
        <f>IF(OR(J58="",C67="",C76="",B94=0,S90="✔"),"","✔")</f>
        <v/>
      </c>
      <c r="AE93" s="97"/>
      <c r="AO93" s="2"/>
      <c r="BC93" s="20"/>
      <c r="BF93" s="618" t="str">
        <f>T117</f>
        <v/>
      </c>
      <c r="BG93" s="618"/>
      <c r="BH93" s="618">
        <f t="shared" ref="BH93" si="3">IF(BF93="✔",1,0)</f>
        <v>0</v>
      </c>
      <c r="BI93" s="618"/>
      <c r="BJ93" s="618" t="s">
        <v>71</v>
      </c>
      <c r="BK93" s="618"/>
      <c r="BL93" s="659" t="str">
        <f>V117</f>
        <v>継続</v>
      </c>
      <c r="BM93" s="659"/>
      <c r="BN93" s="659"/>
      <c r="BO93" s="659"/>
      <c r="BP93" s="659"/>
      <c r="BQ93" s="1149" t="str">
        <f>"①スカラＡＣで"&amp;AN56&amp;"始期「辞退」処理　②この異動願を学校の定めた方法で保管してください。"</f>
        <v>①スカラＡＣで　  　年　  　 月始期「辞退」処理　②この異動願を学校の定めた方法で保管してください。</v>
      </c>
      <c r="BR93" s="694"/>
      <c r="BS93" s="694"/>
      <c r="BT93" s="694"/>
      <c r="BU93" s="694"/>
      <c r="BV93" s="694"/>
      <c r="BW93" s="694"/>
      <c r="BX93" s="694"/>
      <c r="BY93" s="694"/>
      <c r="BZ93" s="694"/>
      <c r="CA93" s="694"/>
      <c r="CB93" s="694"/>
      <c r="CC93" s="694"/>
      <c r="CD93" s="694"/>
      <c r="CE93" s="694"/>
      <c r="CF93" s="694"/>
      <c r="CG93" s="694"/>
      <c r="CH93" s="694"/>
    </row>
    <row r="94" spans="1:90" s="3" customFormat="1" ht="14.45" customHeight="1">
      <c r="A94" s="37"/>
      <c r="B94" s="715">
        <f>B82+B86+B90</f>
        <v>0</v>
      </c>
      <c r="C94" s="734" t="str">
        <f>IF(OR(AW166&lt;&gt;0,'③認定報告（学校入力用）'!B47=""),"",'③認定報告（学校入力用）'!B47)</f>
        <v/>
      </c>
      <c r="D94" s="736" t="s">
        <v>52</v>
      </c>
      <c r="E94" s="545"/>
      <c r="F94" s="545"/>
      <c r="G94" s="545"/>
      <c r="H94" s="545"/>
      <c r="I94" s="545"/>
      <c r="J94" s="545"/>
      <c r="K94" s="545"/>
      <c r="L94" s="545"/>
      <c r="M94" s="545"/>
      <c r="N94" s="545"/>
      <c r="O94" s="737"/>
      <c r="P94" s="296" t="str">
        <f>IF(OR(J58="",C67="",C76=""),"",IF(OR(C82="✔",C86="✔",C90="✔"),"","✔"))</f>
        <v/>
      </c>
      <c r="Q94" s="296" t="str">
        <f>IF(OR(J58="",C67="",C76=""),"",IF(C94="✔","","✔"))</f>
        <v/>
      </c>
      <c r="R94" s="32"/>
      <c r="S94" s="34"/>
      <c r="T94" s="34"/>
      <c r="U94" s="34"/>
      <c r="V94" s="34"/>
      <c r="W94" s="2"/>
      <c r="X94" s="2"/>
      <c r="Y94" s="795"/>
      <c r="Z94" s="2"/>
      <c r="AA94" s="2"/>
      <c r="AB94" s="795"/>
      <c r="AC94" s="97"/>
      <c r="AD94" s="97"/>
      <c r="AE94" s="814"/>
      <c r="AF94" s="2"/>
      <c r="AG94" s="2"/>
      <c r="AH94" s="795"/>
      <c r="AI94" s="2"/>
      <c r="AJ94" s="2"/>
      <c r="AK94" s="2"/>
      <c r="AS94" s="41"/>
      <c r="BC94" s="20"/>
      <c r="BF94" s="618"/>
      <c r="BG94" s="618"/>
      <c r="BH94" s="618"/>
      <c r="BI94" s="618"/>
      <c r="BJ94" s="618"/>
      <c r="BK94" s="618"/>
      <c r="BL94" s="659"/>
      <c r="BM94" s="659"/>
      <c r="BN94" s="659"/>
      <c r="BO94" s="659"/>
      <c r="BP94" s="659"/>
      <c r="BQ94" s="694"/>
      <c r="BR94" s="694"/>
      <c r="BS94" s="694"/>
      <c r="BT94" s="694"/>
      <c r="BU94" s="694"/>
      <c r="BV94" s="694"/>
      <c r="BW94" s="694"/>
      <c r="BX94" s="694"/>
      <c r="BY94" s="694"/>
      <c r="BZ94" s="694"/>
      <c r="CA94" s="694"/>
      <c r="CB94" s="694"/>
      <c r="CC94" s="694"/>
      <c r="CD94" s="694"/>
      <c r="CE94" s="694"/>
      <c r="CF94" s="694"/>
      <c r="CG94" s="694"/>
      <c r="CH94" s="694"/>
    </row>
    <row r="95" spans="1:90" s="3" customFormat="1" ht="14.45" customHeight="1">
      <c r="A95" s="95"/>
      <c r="B95" s="715"/>
      <c r="C95" s="735"/>
      <c r="D95" s="738"/>
      <c r="E95" s="739"/>
      <c r="F95" s="739"/>
      <c r="G95" s="739"/>
      <c r="H95" s="739"/>
      <c r="I95" s="739"/>
      <c r="J95" s="739"/>
      <c r="K95" s="739"/>
      <c r="L95" s="739"/>
      <c r="M95" s="739"/>
      <c r="N95" s="739"/>
      <c r="O95" s="740"/>
      <c r="P95" s="296"/>
      <c r="Q95" s="296"/>
      <c r="R95" s="32"/>
      <c r="S95" s="34"/>
      <c r="T95" s="34"/>
      <c r="U95" s="34"/>
      <c r="V95" s="34"/>
      <c r="W95" s="87"/>
      <c r="X95" s="34"/>
      <c r="Y95" s="795"/>
      <c r="Z95" s="242"/>
      <c r="AA95" s="242"/>
      <c r="AB95" s="795"/>
      <c r="AC95" s="97"/>
      <c r="AD95" s="97"/>
      <c r="AE95" s="814"/>
      <c r="AF95" s="2"/>
      <c r="AG95" s="2"/>
      <c r="AH95" s="795"/>
      <c r="AI95" s="2"/>
      <c r="AJ95" s="2"/>
      <c r="AK95" s="2"/>
      <c r="AL95" s="112"/>
      <c r="AS95" s="41"/>
      <c r="BC95" s="20"/>
      <c r="BF95" s="618"/>
      <c r="BG95" s="618"/>
      <c r="BH95" s="618"/>
      <c r="BI95" s="618"/>
      <c r="BJ95" s="618"/>
      <c r="BK95" s="618"/>
      <c r="BL95" s="659"/>
      <c r="BM95" s="659"/>
      <c r="BN95" s="659"/>
      <c r="BO95" s="659"/>
      <c r="BP95" s="659"/>
      <c r="BQ95" s="694"/>
      <c r="BR95" s="694"/>
      <c r="BS95" s="694"/>
      <c r="BT95" s="694"/>
      <c r="BU95" s="694"/>
      <c r="BV95" s="694"/>
      <c r="BW95" s="694"/>
      <c r="BX95" s="694"/>
      <c r="BY95" s="694"/>
      <c r="BZ95" s="694"/>
      <c r="CA95" s="694"/>
      <c r="CB95" s="694"/>
      <c r="CC95" s="694"/>
      <c r="CD95" s="694"/>
      <c r="CE95" s="694"/>
      <c r="CF95" s="694"/>
      <c r="CG95" s="694"/>
      <c r="CH95" s="694"/>
    </row>
    <row r="96" spans="1:90" s="25" customFormat="1" ht="14.45" customHeight="1">
      <c r="A96" s="16"/>
      <c r="B96" s="16"/>
      <c r="C96" s="3"/>
      <c r="D96" s="3"/>
      <c r="E96" s="619" t="s">
        <v>47</v>
      </c>
      <c r="F96" s="621" t="s">
        <v>48</v>
      </c>
      <c r="G96" s="3"/>
      <c r="H96" s="3"/>
      <c r="I96" s="20"/>
      <c r="J96" s="3"/>
      <c r="K96" s="3"/>
      <c r="L96" s="3"/>
      <c r="M96" s="296"/>
      <c r="N96" s="19"/>
      <c r="O96" s="2"/>
      <c r="P96" s="2"/>
      <c r="Q96" s="2"/>
      <c r="R96" s="2"/>
      <c r="S96" s="34"/>
      <c r="T96" s="2"/>
      <c r="U96" s="2"/>
      <c r="V96" s="2"/>
      <c r="W96" s="87"/>
      <c r="X96" s="2"/>
      <c r="Y96" s="2"/>
      <c r="Z96" s="2"/>
      <c r="AA96" s="2"/>
      <c r="AB96" s="2"/>
      <c r="AC96" s="97"/>
      <c r="AD96" s="97"/>
      <c r="AE96" s="97"/>
      <c r="AF96" s="2"/>
      <c r="AG96" s="2"/>
      <c r="AH96" s="2"/>
      <c r="AI96" s="2"/>
      <c r="AJ96" s="2"/>
      <c r="AK96" s="2"/>
      <c r="AL96" s="112"/>
      <c r="AM96" s="3"/>
      <c r="AN96" s="3"/>
      <c r="AO96" s="3"/>
      <c r="AP96" s="3"/>
      <c r="AQ96" s="3"/>
      <c r="AR96" s="3"/>
      <c r="AS96" s="41"/>
      <c r="AT96" s="299"/>
      <c r="AU96" s="299"/>
      <c r="AV96" s="296"/>
      <c r="AW96" s="296"/>
      <c r="AX96" s="296"/>
      <c r="AY96" s="296"/>
      <c r="AZ96" s="3"/>
      <c r="BA96" s="3"/>
      <c r="BB96" s="3"/>
      <c r="BC96" s="20"/>
      <c r="BF96" s="618"/>
      <c r="BG96" s="618"/>
      <c r="BH96" s="618"/>
      <c r="BI96" s="618"/>
      <c r="BJ96" s="618"/>
      <c r="BK96" s="618"/>
      <c r="BL96" s="659"/>
      <c r="BM96" s="659"/>
      <c r="BN96" s="659"/>
      <c r="BO96" s="659"/>
      <c r="BP96" s="659"/>
      <c r="BQ96" s="694"/>
      <c r="BR96" s="694"/>
      <c r="BS96" s="694"/>
      <c r="BT96" s="694"/>
      <c r="BU96" s="694"/>
      <c r="BV96" s="694"/>
      <c r="BW96" s="694"/>
      <c r="BX96" s="694"/>
      <c r="BY96" s="694"/>
      <c r="BZ96" s="694"/>
      <c r="CA96" s="694"/>
      <c r="CB96" s="694"/>
      <c r="CC96" s="694"/>
      <c r="CD96" s="694"/>
      <c r="CE96" s="694"/>
      <c r="CF96" s="694"/>
      <c r="CG96" s="694"/>
      <c r="CH96" s="694"/>
    </row>
    <row r="97" spans="1:86" s="25" customFormat="1" ht="14.45" customHeight="1">
      <c r="A97" s="16"/>
      <c r="B97" s="16"/>
      <c r="C97" s="3"/>
      <c r="D97" s="3"/>
      <c r="E97" s="620"/>
      <c r="F97" s="622"/>
      <c r="G97" s="3"/>
      <c r="H97" s="3"/>
      <c r="I97" s="20"/>
      <c r="J97" s="2"/>
      <c r="K97" s="2"/>
      <c r="L97" s="2"/>
      <c r="M97" s="296"/>
      <c r="N97" s="19"/>
      <c r="O97" s="2"/>
      <c r="P97" s="2"/>
      <c r="Q97" s="2"/>
      <c r="R97" s="2"/>
      <c r="S97" s="2"/>
      <c r="T97" s="2"/>
      <c r="U97" s="2"/>
      <c r="V97" s="2"/>
      <c r="W97" s="87"/>
      <c r="X97" s="2"/>
      <c r="Y97" s="2"/>
      <c r="Z97" s="2"/>
      <c r="AA97" s="2"/>
      <c r="AB97" s="2"/>
      <c r="AC97" s="2"/>
      <c r="AD97" s="2"/>
      <c r="AE97" s="2"/>
      <c r="AF97" s="3"/>
      <c r="AG97" s="3"/>
      <c r="AH97" s="3"/>
      <c r="AI97" s="3"/>
      <c r="AJ97" s="3"/>
      <c r="AK97" s="2"/>
      <c r="AL97" s="112"/>
      <c r="AM97" s="3"/>
      <c r="AN97" s="3"/>
      <c r="AO97" s="3"/>
      <c r="AP97" s="3"/>
      <c r="AQ97" s="3"/>
      <c r="AR97" s="3"/>
      <c r="AS97" s="41"/>
      <c r="AT97" s="299"/>
      <c r="AU97" s="299"/>
      <c r="AV97" s="296"/>
      <c r="AW97" s="296"/>
      <c r="AX97" s="296"/>
      <c r="AY97" s="296"/>
      <c r="AZ97" s="3"/>
      <c r="BA97" s="3"/>
      <c r="BB97" s="3"/>
      <c r="BC97" s="20"/>
      <c r="BF97" s="618"/>
      <c r="BG97" s="618"/>
      <c r="BH97" s="618"/>
      <c r="BI97" s="618"/>
      <c r="BJ97" s="618"/>
      <c r="BK97" s="618"/>
      <c r="BL97" s="659"/>
      <c r="BM97" s="659"/>
      <c r="BN97" s="659"/>
      <c r="BO97" s="659"/>
      <c r="BP97" s="659"/>
      <c r="BQ97" s="694"/>
      <c r="BR97" s="694"/>
      <c r="BS97" s="694"/>
      <c r="BT97" s="694"/>
      <c r="BU97" s="694"/>
      <c r="BV97" s="694"/>
      <c r="BW97" s="694"/>
      <c r="BX97" s="694"/>
      <c r="BY97" s="694"/>
      <c r="BZ97" s="694"/>
      <c r="CA97" s="694"/>
      <c r="CB97" s="694"/>
      <c r="CC97" s="694"/>
      <c r="CD97" s="694"/>
      <c r="CE97" s="694"/>
      <c r="CF97" s="694"/>
      <c r="CG97" s="694"/>
      <c r="CH97" s="694"/>
    </row>
    <row r="98" spans="1:86" s="25" customFormat="1" ht="14.45" customHeight="1">
      <c r="A98" s="16"/>
      <c r="B98" s="16"/>
      <c r="C98" s="3"/>
      <c r="D98" s="3"/>
      <c r="E98" s="620"/>
      <c r="F98" s="622"/>
      <c r="G98" s="3"/>
      <c r="H98" s="2"/>
      <c r="I98" s="20"/>
      <c r="J98" s="2"/>
      <c r="K98" s="2"/>
      <c r="L98" s="2"/>
      <c r="M98" s="296"/>
      <c r="N98" s="19"/>
      <c r="O98" s="2"/>
      <c r="P98" s="2"/>
      <c r="Q98" s="2"/>
      <c r="R98" s="2"/>
      <c r="S98" s="2"/>
      <c r="T98" s="2"/>
      <c r="U98" s="2"/>
      <c r="V98" s="2"/>
      <c r="W98" s="2"/>
      <c r="X98" s="2"/>
      <c r="Y98" s="2"/>
      <c r="Z98" s="2"/>
      <c r="AA98" s="20"/>
      <c r="AB98" s="20"/>
      <c r="AC98" s="3"/>
      <c r="AD98" s="3"/>
      <c r="AE98" s="3"/>
      <c r="AF98" s="3"/>
      <c r="AG98" s="3"/>
      <c r="AH98" s="3"/>
      <c r="AI98" s="3"/>
      <c r="AJ98" s="3"/>
      <c r="AK98" s="2"/>
      <c r="AL98" s="112"/>
      <c r="AM98" s="3"/>
      <c r="AN98" s="3"/>
      <c r="AO98" s="3"/>
      <c r="AP98" s="3"/>
      <c r="AQ98" s="3"/>
      <c r="AR98" s="3"/>
      <c r="AS98" s="3"/>
      <c r="AT98" s="3"/>
      <c r="AU98" s="3"/>
      <c r="AV98" s="3"/>
      <c r="AW98" s="3"/>
      <c r="AX98" s="3"/>
      <c r="AY98" s="49"/>
      <c r="AZ98" s="3"/>
      <c r="BA98" s="3"/>
      <c r="BB98" s="3"/>
      <c r="BC98" s="20"/>
      <c r="BF98" s="618" t="str">
        <f>AT113</f>
        <v/>
      </c>
      <c r="BG98" s="618"/>
      <c r="BH98" s="618">
        <f t="shared" ref="BH98" si="4">IF(BF98="✔",1,0)</f>
        <v>0</v>
      </c>
      <c r="BI98" s="618"/>
      <c r="BJ98" s="618" t="s">
        <v>72</v>
      </c>
      <c r="BK98" s="618"/>
      <c r="BL98" s="659" t="str">
        <f>AV113</f>
        <v>停止</v>
      </c>
      <c r="BM98" s="659"/>
      <c r="BN98" s="659"/>
      <c r="BO98" s="659"/>
      <c r="BP98" s="659"/>
      <c r="BQ98" s="1149" t="str">
        <f>"①スカラＡＣで"&amp;AN56&amp;"始期「辞退」処理　②この異動願を印刷し機構へ送付してください。"</f>
        <v>①スカラＡＣで　  　年　  　 月始期「辞退」処理　②この異動願を印刷し機構へ送付してください。</v>
      </c>
      <c r="BR98" s="694"/>
      <c r="BS98" s="694"/>
      <c r="BT98" s="694"/>
      <c r="BU98" s="694"/>
      <c r="BV98" s="694"/>
      <c r="BW98" s="694"/>
      <c r="BX98" s="694"/>
      <c r="BY98" s="694"/>
      <c r="BZ98" s="694"/>
      <c r="CA98" s="694"/>
      <c r="CB98" s="694"/>
      <c r="CC98" s="694"/>
      <c r="CD98" s="694"/>
      <c r="CE98" s="694"/>
      <c r="CF98" s="694"/>
      <c r="CG98" s="694"/>
      <c r="CH98" s="694"/>
    </row>
    <row r="99" spans="1:86" s="25" customFormat="1" ht="14.45" customHeight="1" thickBot="1">
      <c r="A99" s="37">
        <f>IF(B99="✔",1,0)</f>
        <v>0</v>
      </c>
      <c r="B99" s="95"/>
      <c r="C99" s="286"/>
      <c r="D99" s="287" t="s">
        <v>213</v>
      </c>
      <c r="E99" s="288"/>
      <c r="F99" s="288"/>
      <c r="G99" s="288"/>
      <c r="H99" s="288"/>
      <c r="I99" s="288"/>
      <c r="J99" s="288"/>
      <c r="K99" s="288"/>
      <c r="L99" s="288"/>
      <c r="M99" s="288"/>
      <c r="N99" s="288"/>
      <c r="O99" s="289"/>
      <c r="P99" s="2"/>
      <c r="Q99" s="3"/>
      <c r="R99" s="3"/>
      <c r="S99" s="290"/>
      <c r="T99" s="291" t="s">
        <v>187</v>
      </c>
      <c r="U99" s="292"/>
      <c r="V99" s="292"/>
      <c r="W99" s="292"/>
      <c r="X99" s="292"/>
      <c r="Y99" s="292"/>
      <c r="Z99" s="292"/>
      <c r="AA99" s="292"/>
      <c r="AB99" s="293"/>
      <c r="AC99" s="47"/>
      <c r="AD99" s="3"/>
      <c r="AE99" s="3"/>
      <c r="AF99" s="290"/>
      <c r="AG99" s="291" t="s">
        <v>188</v>
      </c>
      <c r="AH99" s="292"/>
      <c r="AI99" s="292"/>
      <c r="AJ99" s="292"/>
      <c r="AK99" s="292"/>
      <c r="AL99" s="292"/>
      <c r="AM99" s="292"/>
      <c r="AN99" s="292"/>
      <c r="AO99" s="292"/>
      <c r="AP99" s="293"/>
      <c r="AQ99" s="3"/>
      <c r="AR99" s="3"/>
      <c r="AS99" s="3"/>
      <c r="AT99" s="3"/>
      <c r="AU99" s="3"/>
      <c r="AV99" s="3"/>
      <c r="AW99" s="715" t="s">
        <v>164</v>
      </c>
      <c r="AX99" s="715"/>
      <c r="AY99" s="715"/>
      <c r="AZ99" s="715"/>
      <c r="BA99" s="3"/>
      <c r="BB99" s="3"/>
      <c r="BC99" s="20"/>
      <c r="BF99" s="618"/>
      <c r="BG99" s="618"/>
      <c r="BH99" s="618"/>
      <c r="BI99" s="618"/>
      <c r="BJ99" s="618"/>
      <c r="BK99" s="618"/>
      <c r="BL99" s="659"/>
      <c r="BM99" s="659"/>
      <c r="BN99" s="659"/>
      <c r="BO99" s="659"/>
      <c r="BP99" s="659"/>
      <c r="BQ99" s="694"/>
      <c r="BR99" s="694"/>
      <c r="BS99" s="694"/>
      <c r="BT99" s="694"/>
      <c r="BU99" s="694"/>
      <c r="BV99" s="694"/>
      <c r="BW99" s="694"/>
      <c r="BX99" s="694"/>
      <c r="BY99" s="694"/>
      <c r="BZ99" s="694"/>
      <c r="CA99" s="694"/>
      <c r="CB99" s="694"/>
      <c r="CC99" s="694"/>
      <c r="CD99" s="694"/>
      <c r="CE99" s="694"/>
      <c r="CF99" s="694"/>
      <c r="CG99" s="694"/>
      <c r="CH99" s="694"/>
    </row>
    <row r="100" spans="1:86" s="25" customFormat="1" ht="14.45" customHeight="1" thickBot="1">
      <c r="A100" s="37"/>
      <c r="B100" s="715">
        <f>IF(C100="✔",1,0)</f>
        <v>0</v>
      </c>
      <c r="C100" s="716" t="str">
        <f>IF(OR(AW166&lt;&gt;0,'③認定報告（学校入力用）'!B53=""),"",'③認定報告（学校入力用）'!B53)</f>
        <v/>
      </c>
      <c r="D100" s="718" t="s">
        <v>54</v>
      </c>
      <c r="E100" s="718"/>
      <c r="F100" s="720" t="s">
        <v>231</v>
      </c>
      <c r="G100" s="720"/>
      <c r="H100" s="720"/>
      <c r="I100" s="720"/>
      <c r="J100" s="720"/>
      <c r="K100" s="720"/>
      <c r="L100" s="720"/>
      <c r="M100" s="720"/>
      <c r="N100" s="720"/>
      <c r="O100" s="1143" t="s">
        <v>183</v>
      </c>
      <c r="P100" s="59" t="s">
        <v>48</v>
      </c>
      <c r="Q100" s="59"/>
      <c r="R100" s="59"/>
      <c r="S100" s="752" t="str">
        <f>IF(OR('③認定報告（学校入力用）'!R53="",AW166&lt;&gt;0),"",'③認定報告（学校入力用）'!R53)</f>
        <v/>
      </c>
      <c r="T100" s="1246" t="s">
        <v>173</v>
      </c>
      <c r="U100" s="1246"/>
      <c r="V100" s="1246"/>
      <c r="W100" s="1246"/>
      <c r="X100" s="1246"/>
      <c r="Y100" s="1246"/>
      <c r="Z100" s="1246"/>
      <c r="AA100" s="1246"/>
      <c r="AB100" s="1246"/>
      <c r="AC100" s="60" t="s">
        <v>48</v>
      </c>
      <c r="AD100" s="60"/>
      <c r="AE100" s="60"/>
      <c r="AF100" s="764" t="str">
        <f>IF(AW166&lt;&gt;0,"",'③認定報告（学校入力用）'!AE53)</f>
        <v/>
      </c>
      <c r="AG100" s="765"/>
      <c r="AH100" s="907" t="s">
        <v>198</v>
      </c>
      <c r="AI100" s="908"/>
      <c r="AJ100" s="908"/>
      <c r="AK100" s="908"/>
      <c r="AL100" s="908"/>
      <c r="AM100" s="908"/>
      <c r="AN100" s="908"/>
      <c r="AO100" s="908"/>
      <c r="AP100" s="909"/>
      <c r="AQ100" s="836" t="s">
        <v>48</v>
      </c>
      <c r="AR100" s="837"/>
      <c r="AS100" s="838"/>
      <c r="AT100" s="623" t="str">
        <f>IF(AW166&lt;&gt;0,"",'③認定報告（学校入力用）'!AS53)</f>
        <v/>
      </c>
      <c r="AU100" s="624"/>
      <c r="AV100" s="1160" t="s">
        <v>39</v>
      </c>
      <c r="AW100" s="1161"/>
      <c r="AX100" s="1161"/>
      <c r="AY100" s="1161"/>
      <c r="AZ100" s="1162"/>
      <c r="BA100" s="3"/>
      <c r="BB100" s="3"/>
      <c r="BC100" s="20"/>
      <c r="BF100" s="618"/>
      <c r="BG100" s="618"/>
      <c r="BH100" s="618"/>
      <c r="BI100" s="618"/>
      <c r="BJ100" s="618"/>
      <c r="BK100" s="618"/>
      <c r="BL100" s="659"/>
      <c r="BM100" s="659"/>
      <c r="BN100" s="659"/>
      <c r="BO100" s="659"/>
      <c r="BP100" s="659"/>
      <c r="BQ100" s="694"/>
      <c r="BR100" s="694"/>
      <c r="BS100" s="694"/>
      <c r="BT100" s="694"/>
      <c r="BU100" s="694"/>
      <c r="BV100" s="694"/>
      <c r="BW100" s="694"/>
      <c r="BX100" s="694"/>
      <c r="BY100" s="694"/>
      <c r="BZ100" s="694"/>
      <c r="CA100" s="694"/>
      <c r="CB100" s="694"/>
      <c r="CC100" s="694"/>
      <c r="CD100" s="694"/>
      <c r="CE100" s="694"/>
      <c r="CF100" s="694"/>
      <c r="CG100" s="694"/>
      <c r="CH100" s="694"/>
    </row>
    <row r="101" spans="1:86" s="25" customFormat="1" ht="14.45" customHeight="1" thickTop="1" thickBot="1">
      <c r="A101" s="37"/>
      <c r="B101" s="715"/>
      <c r="C101" s="717"/>
      <c r="D101" s="719"/>
      <c r="E101" s="719"/>
      <c r="F101" s="721"/>
      <c r="G101" s="721"/>
      <c r="H101" s="721"/>
      <c r="I101" s="721"/>
      <c r="J101" s="721"/>
      <c r="K101" s="721"/>
      <c r="L101" s="721"/>
      <c r="M101" s="721"/>
      <c r="N101" s="721"/>
      <c r="O101" s="1144"/>
      <c r="P101" s="61" t="s">
        <v>60</v>
      </c>
      <c r="Q101" s="61"/>
      <c r="R101" s="62"/>
      <c r="S101" s="753"/>
      <c r="T101" s="1247"/>
      <c r="U101" s="1247"/>
      <c r="V101" s="1247"/>
      <c r="W101" s="1247"/>
      <c r="X101" s="1247"/>
      <c r="Y101" s="1247"/>
      <c r="Z101" s="1247"/>
      <c r="AA101" s="1247"/>
      <c r="AB101" s="1247"/>
      <c r="AC101" s="847" t="s">
        <v>47</v>
      </c>
      <c r="AD101" s="845"/>
      <c r="AE101" s="846"/>
      <c r="AF101" s="754"/>
      <c r="AG101" s="755"/>
      <c r="AH101" s="910"/>
      <c r="AI101" s="911"/>
      <c r="AJ101" s="911"/>
      <c r="AK101" s="911"/>
      <c r="AL101" s="911"/>
      <c r="AM101" s="911"/>
      <c r="AN101" s="911"/>
      <c r="AO101" s="911"/>
      <c r="AP101" s="912"/>
      <c r="AQ101" s="839" t="s">
        <v>60</v>
      </c>
      <c r="AR101" s="840"/>
      <c r="AS101" s="813"/>
      <c r="AT101" s="625"/>
      <c r="AU101" s="626"/>
      <c r="AV101" s="1163"/>
      <c r="AW101" s="1164"/>
      <c r="AX101" s="1164"/>
      <c r="AY101" s="1164"/>
      <c r="AZ101" s="1165"/>
      <c r="BA101" s="3"/>
      <c r="BB101" s="3"/>
      <c r="BC101" s="20"/>
      <c r="BF101" s="618"/>
      <c r="BG101" s="618"/>
      <c r="BH101" s="618"/>
      <c r="BI101" s="618"/>
      <c r="BJ101" s="618"/>
      <c r="BK101" s="618"/>
      <c r="BL101" s="659"/>
      <c r="BM101" s="659"/>
      <c r="BN101" s="659"/>
      <c r="BO101" s="659"/>
      <c r="BP101" s="659"/>
      <c r="BQ101" s="694"/>
      <c r="BR101" s="694"/>
      <c r="BS101" s="694"/>
      <c r="BT101" s="694"/>
      <c r="BU101" s="694"/>
      <c r="BV101" s="694"/>
      <c r="BW101" s="694"/>
      <c r="BX101" s="694"/>
      <c r="BY101" s="694"/>
      <c r="BZ101" s="694"/>
      <c r="CA101" s="694"/>
      <c r="CB101" s="694"/>
      <c r="CC101" s="694"/>
      <c r="CD101" s="694"/>
      <c r="CE101" s="694"/>
      <c r="CF101" s="694"/>
      <c r="CG101" s="694"/>
      <c r="CH101" s="694"/>
    </row>
    <row r="102" spans="1:86" s="25" customFormat="1" ht="14.45" customHeight="1">
      <c r="A102" s="37"/>
      <c r="B102" s="715"/>
      <c r="C102" s="717"/>
      <c r="D102" s="719"/>
      <c r="E102" s="719"/>
      <c r="F102" s="721"/>
      <c r="G102" s="721"/>
      <c r="H102" s="721"/>
      <c r="I102" s="721"/>
      <c r="J102" s="721"/>
      <c r="K102" s="721"/>
      <c r="L102" s="721"/>
      <c r="M102" s="721"/>
      <c r="N102" s="721"/>
      <c r="O102" s="1144"/>
      <c r="P102" s="3"/>
      <c r="Q102" s="3"/>
      <c r="R102" s="715">
        <f>IF(AND(C104="✔",S102="✔"),1,0)</f>
        <v>0</v>
      </c>
      <c r="S102" s="683" t="str">
        <f>IF(S100="✔","",IF(OR(AW166&lt;&gt;0,'③認定報告（学校入力用）'!R55=""),"",'③認定報告（学校入力用）'!R55))</f>
        <v/>
      </c>
      <c r="T102" s="1125" t="s">
        <v>36</v>
      </c>
      <c r="U102" s="1125"/>
      <c r="V102" s="1126"/>
      <c r="W102" s="1258" t="s">
        <v>58</v>
      </c>
      <c r="X102" s="1256"/>
      <c r="Y102" s="1256"/>
      <c r="Z102" s="1256"/>
      <c r="AA102" s="1257"/>
      <c r="AB102" s="1250" t="s">
        <v>61</v>
      </c>
      <c r="AC102" s="843" t="s">
        <v>48</v>
      </c>
      <c r="AD102" s="640"/>
      <c r="AE102" s="641"/>
      <c r="AF102" s="754"/>
      <c r="AG102" s="755"/>
      <c r="AH102" s="1227"/>
      <c r="AI102" s="1228"/>
      <c r="AJ102" s="1228"/>
      <c r="AK102" s="1228"/>
      <c r="AL102" s="1228"/>
      <c r="AM102" s="1228"/>
      <c r="AN102" s="1228"/>
      <c r="AO102" s="1228"/>
      <c r="AP102" s="1253"/>
      <c r="AQ102" s="272">
        <f>IF(AF100="✔",1,0)</f>
        <v>0</v>
      </c>
      <c r="AR102" s="26"/>
      <c r="AS102" s="3"/>
      <c r="AT102" s="625"/>
      <c r="AU102" s="626"/>
      <c r="AV102" s="1163"/>
      <c r="AW102" s="1164"/>
      <c r="AX102" s="1164"/>
      <c r="AY102" s="1164"/>
      <c r="AZ102" s="1165"/>
      <c r="BA102" s="3"/>
      <c r="BB102" s="3"/>
      <c r="BC102" s="20"/>
      <c r="BF102" s="618"/>
      <c r="BG102" s="618"/>
      <c r="BH102" s="618"/>
      <c r="BI102" s="618"/>
      <c r="BJ102" s="618"/>
      <c r="BK102" s="618"/>
      <c r="BL102" s="659"/>
      <c r="BM102" s="659"/>
      <c r="BN102" s="659"/>
      <c r="BO102" s="659"/>
      <c r="BP102" s="659"/>
      <c r="BQ102" s="694"/>
      <c r="BR102" s="694"/>
      <c r="BS102" s="694"/>
      <c r="BT102" s="694"/>
      <c r="BU102" s="694"/>
      <c r="BV102" s="694"/>
      <c r="BW102" s="694"/>
      <c r="BX102" s="694"/>
      <c r="BY102" s="694"/>
      <c r="BZ102" s="694"/>
      <c r="CA102" s="694"/>
      <c r="CB102" s="694"/>
      <c r="CC102" s="694"/>
      <c r="CD102" s="694"/>
      <c r="CE102" s="694"/>
      <c r="CF102" s="694"/>
      <c r="CG102" s="694"/>
      <c r="CH102" s="694"/>
    </row>
    <row r="103" spans="1:86" s="25" customFormat="1" ht="14.45" customHeight="1" thickBot="1">
      <c r="A103" s="37">
        <f t="shared" ref="A103" si="5">IF(B103="✔",1,0)</f>
        <v>0</v>
      </c>
      <c r="B103" s="715"/>
      <c r="C103" s="717"/>
      <c r="D103" s="719"/>
      <c r="E103" s="719"/>
      <c r="F103" s="721"/>
      <c r="G103" s="721"/>
      <c r="H103" s="721"/>
      <c r="I103" s="721"/>
      <c r="J103" s="721"/>
      <c r="K103" s="721"/>
      <c r="L103" s="721"/>
      <c r="M103" s="721"/>
      <c r="N103" s="721"/>
      <c r="O103" s="1144"/>
      <c r="P103" s="3"/>
      <c r="Q103" s="3"/>
      <c r="R103" s="715"/>
      <c r="S103" s="684"/>
      <c r="T103" s="1127"/>
      <c r="U103" s="1127"/>
      <c r="V103" s="1128"/>
      <c r="W103" s="1259"/>
      <c r="X103" s="1054"/>
      <c r="Y103" s="1054"/>
      <c r="Z103" s="1054"/>
      <c r="AA103" s="1201"/>
      <c r="AB103" s="1251"/>
      <c r="AC103" s="844" t="s">
        <v>60</v>
      </c>
      <c r="AD103" s="845"/>
      <c r="AE103" s="846"/>
      <c r="AF103" s="754" t="str">
        <f>IF(AW166&lt;&gt;0,"",'③認定報告（学校入力用）'!AE56)</f>
        <v/>
      </c>
      <c r="AG103" s="755"/>
      <c r="AH103" s="1224" t="s">
        <v>199</v>
      </c>
      <c r="AI103" s="1225"/>
      <c r="AJ103" s="1225"/>
      <c r="AK103" s="1225"/>
      <c r="AL103" s="1225"/>
      <c r="AM103" s="1225"/>
      <c r="AN103" s="1225"/>
      <c r="AO103" s="1225"/>
      <c r="AP103" s="1254"/>
      <c r="AQ103" s="715">
        <f>IF(AF103="✔",1,0)</f>
        <v>0</v>
      </c>
      <c r="AR103" s="26"/>
      <c r="AS103" s="3"/>
      <c r="AT103" s="627"/>
      <c r="AU103" s="628"/>
      <c r="AV103" s="1166"/>
      <c r="AW103" s="1167"/>
      <c r="AX103" s="1167"/>
      <c r="AY103" s="1167"/>
      <c r="AZ103" s="1168"/>
      <c r="BA103" s="3"/>
      <c r="BB103" s="3"/>
      <c r="BC103" s="20"/>
      <c r="BF103" s="618" t="str">
        <f>AT117</f>
        <v/>
      </c>
      <c r="BG103" s="618"/>
      <c r="BH103" s="618">
        <f t="shared" ref="BH103" si="6">IF(BF103="✔",1,0)</f>
        <v>0</v>
      </c>
      <c r="BI103" s="618"/>
      <c r="BJ103" s="618" t="s">
        <v>73</v>
      </c>
      <c r="BK103" s="618"/>
      <c r="BL103" s="659" t="str">
        <f>AV117</f>
        <v>警告</v>
      </c>
      <c r="BM103" s="659"/>
      <c r="BN103" s="659"/>
      <c r="BO103" s="659"/>
      <c r="BP103" s="659"/>
      <c r="BQ103" s="1149" t="str">
        <f>"①スカラＡＣで"&amp;AN56&amp;"始期「辞退」処理　②この異動願を印刷し機構へ送付してください。"</f>
        <v>①スカラＡＣで　  　年　  　 月始期「辞退」処理　②この異動願を印刷し機構へ送付してください。</v>
      </c>
      <c r="BR103" s="694"/>
      <c r="BS103" s="694"/>
      <c r="BT103" s="694"/>
      <c r="BU103" s="694"/>
      <c r="BV103" s="694"/>
      <c r="BW103" s="694"/>
      <c r="BX103" s="694"/>
      <c r="BY103" s="694"/>
      <c r="BZ103" s="694"/>
      <c r="CA103" s="694"/>
      <c r="CB103" s="694"/>
      <c r="CC103" s="694"/>
      <c r="CD103" s="694"/>
      <c r="CE103" s="694"/>
      <c r="CF103" s="694"/>
      <c r="CG103" s="694"/>
      <c r="CH103" s="694"/>
    </row>
    <row r="104" spans="1:86" s="25" customFormat="1" ht="14.45" customHeight="1">
      <c r="A104" s="37"/>
      <c r="B104" s="715">
        <f t="shared" ref="B104" si="7">IF(C104="✔",1,0)</f>
        <v>0</v>
      </c>
      <c r="C104" s="717" t="str">
        <f>IF(OR(AW166&lt;&gt;0,'③認定報告（学校入力用）'!B57=""),"",'③認定報告（学校入力用）'!B57)</f>
        <v/>
      </c>
      <c r="D104" s="719" t="s">
        <v>55</v>
      </c>
      <c r="E104" s="730"/>
      <c r="F104" s="721" t="s">
        <v>38</v>
      </c>
      <c r="G104" s="721"/>
      <c r="H104" s="721"/>
      <c r="I104" s="721"/>
      <c r="J104" s="721"/>
      <c r="K104" s="721"/>
      <c r="L104" s="721"/>
      <c r="M104" s="721"/>
      <c r="N104" s="721"/>
      <c r="O104" s="1144"/>
      <c r="P104" s="3"/>
      <c r="Q104" s="3"/>
      <c r="R104" s="715"/>
      <c r="S104" s="684"/>
      <c r="T104" s="1127"/>
      <c r="U104" s="1127"/>
      <c r="V104" s="1128"/>
      <c r="W104" s="1260"/>
      <c r="X104" s="1203"/>
      <c r="Y104" s="1203"/>
      <c r="Z104" s="1203"/>
      <c r="AA104" s="1204"/>
      <c r="AB104" s="1251"/>
      <c r="AC104" s="294"/>
      <c r="AD104" s="26"/>
      <c r="AE104" s="26"/>
      <c r="AF104" s="754"/>
      <c r="AG104" s="755"/>
      <c r="AH104" s="910"/>
      <c r="AI104" s="911"/>
      <c r="AJ104" s="911"/>
      <c r="AK104" s="911"/>
      <c r="AL104" s="911"/>
      <c r="AM104" s="911"/>
      <c r="AN104" s="911"/>
      <c r="AO104" s="911"/>
      <c r="AP104" s="912"/>
      <c r="AQ104" s="715"/>
      <c r="AR104" s="26"/>
      <c r="AS104" s="3"/>
      <c r="AT104" s="34"/>
      <c r="AU104" s="34"/>
      <c r="AV104" s="20"/>
      <c r="AW104" s="20"/>
      <c r="AX104" s="20"/>
      <c r="AY104" s="20"/>
      <c r="AZ104" s="3"/>
      <c r="BA104" s="3"/>
      <c r="BB104" s="3"/>
      <c r="BC104" s="20"/>
      <c r="BF104" s="618"/>
      <c r="BG104" s="618"/>
      <c r="BH104" s="618"/>
      <c r="BI104" s="618"/>
      <c r="BJ104" s="618"/>
      <c r="BK104" s="618"/>
      <c r="BL104" s="659"/>
      <c r="BM104" s="659"/>
      <c r="BN104" s="659"/>
      <c r="BO104" s="659"/>
      <c r="BP104" s="659"/>
      <c r="BQ104" s="694"/>
      <c r="BR104" s="694"/>
      <c r="BS104" s="694"/>
      <c r="BT104" s="694"/>
      <c r="BU104" s="694"/>
      <c r="BV104" s="694"/>
      <c r="BW104" s="694"/>
      <c r="BX104" s="694"/>
      <c r="BY104" s="694"/>
      <c r="BZ104" s="694"/>
      <c r="CA104" s="694"/>
      <c r="CB104" s="694"/>
      <c r="CC104" s="694"/>
      <c r="CD104" s="694"/>
      <c r="CE104" s="694"/>
      <c r="CF104" s="694"/>
      <c r="CG104" s="694"/>
      <c r="CH104" s="694"/>
    </row>
    <row r="105" spans="1:86" s="45" customFormat="1" ht="14.45" customHeight="1" thickBot="1">
      <c r="A105" s="37"/>
      <c r="B105" s="715"/>
      <c r="C105" s="717"/>
      <c r="D105" s="730"/>
      <c r="E105" s="730"/>
      <c r="F105" s="721"/>
      <c r="G105" s="721"/>
      <c r="H105" s="721"/>
      <c r="I105" s="721"/>
      <c r="J105" s="721"/>
      <c r="K105" s="721"/>
      <c r="L105" s="721"/>
      <c r="M105" s="721"/>
      <c r="N105" s="721"/>
      <c r="O105" s="1144"/>
      <c r="P105" s="3"/>
      <c r="Q105" s="3"/>
      <c r="R105" s="715">
        <f>IF(AND(C104="✔",S105="✔"),1,0)</f>
        <v>0</v>
      </c>
      <c r="S105" s="684" t="str">
        <f>IF(S100="✔","",IF(OR('③認定報告（学校入力用）'!R58="",AW166&lt;&gt;0),"",'③認定報告（学校入力用）'!R58))</f>
        <v/>
      </c>
      <c r="T105" s="1127" t="s">
        <v>37</v>
      </c>
      <c r="U105" s="1127"/>
      <c r="V105" s="1128"/>
      <c r="W105" s="1209" t="s">
        <v>59</v>
      </c>
      <c r="X105" s="1210"/>
      <c r="Y105" s="1210"/>
      <c r="Z105" s="1210"/>
      <c r="AA105" s="1211"/>
      <c r="AB105" s="1251"/>
      <c r="AC105" s="294"/>
      <c r="AD105" s="26"/>
      <c r="AE105" s="26"/>
      <c r="AF105" s="756"/>
      <c r="AG105" s="757"/>
      <c r="AH105" s="913"/>
      <c r="AI105" s="914"/>
      <c r="AJ105" s="914"/>
      <c r="AK105" s="914"/>
      <c r="AL105" s="914"/>
      <c r="AM105" s="914"/>
      <c r="AN105" s="914"/>
      <c r="AO105" s="914"/>
      <c r="AP105" s="915"/>
      <c r="AQ105" s="715"/>
      <c r="AR105" s="26"/>
      <c r="AS105" s="3"/>
      <c r="AT105" s="34"/>
      <c r="AU105" s="34"/>
      <c r="AV105" s="20"/>
      <c r="AW105" s="20"/>
      <c r="AX105" s="20"/>
      <c r="AY105" s="20"/>
      <c r="AZ105" s="3"/>
      <c r="BA105" s="3"/>
      <c r="BB105" s="3"/>
      <c r="BC105" s="20"/>
      <c r="BF105" s="618"/>
      <c r="BG105" s="618"/>
      <c r="BH105" s="618"/>
      <c r="BI105" s="618"/>
      <c r="BJ105" s="618"/>
      <c r="BK105" s="618"/>
      <c r="BL105" s="659"/>
      <c r="BM105" s="659"/>
      <c r="BN105" s="659"/>
      <c r="BO105" s="659"/>
      <c r="BP105" s="659"/>
      <c r="BQ105" s="694"/>
      <c r="BR105" s="694"/>
      <c r="BS105" s="694"/>
      <c r="BT105" s="694"/>
      <c r="BU105" s="694"/>
      <c r="BV105" s="694"/>
      <c r="BW105" s="694"/>
      <c r="BX105" s="694"/>
      <c r="BY105" s="694"/>
      <c r="BZ105" s="694"/>
      <c r="CA105" s="694"/>
      <c r="CB105" s="694"/>
      <c r="CC105" s="694"/>
      <c r="CD105" s="694"/>
      <c r="CE105" s="694"/>
      <c r="CF105" s="694"/>
      <c r="CG105" s="694"/>
      <c r="CH105" s="694"/>
    </row>
    <row r="106" spans="1:86" s="45" customFormat="1" ht="14.45" customHeight="1">
      <c r="A106" s="37"/>
      <c r="B106" s="715"/>
      <c r="C106" s="717"/>
      <c r="D106" s="730"/>
      <c r="E106" s="730"/>
      <c r="F106" s="721"/>
      <c r="G106" s="721"/>
      <c r="H106" s="721"/>
      <c r="I106" s="721"/>
      <c r="J106" s="721"/>
      <c r="K106" s="721"/>
      <c r="L106" s="721"/>
      <c r="M106" s="721"/>
      <c r="N106" s="721"/>
      <c r="O106" s="1144"/>
      <c r="P106" s="3"/>
      <c r="Q106" s="3"/>
      <c r="R106" s="715"/>
      <c r="S106" s="684"/>
      <c r="T106" s="1127"/>
      <c r="U106" s="1127"/>
      <c r="V106" s="1128"/>
      <c r="W106" s="1212"/>
      <c r="X106" s="911"/>
      <c r="Y106" s="911"/>
      <c r="Z106" s="911"/>
      <c r="AA106" s="1213"/>
      <c r="AB106" s="1251"/>
      <c r="AC106" s="37"/>
      <c r="AD106" s="26"/>
      <c r="AE106" s="715">
        <f>AQ102+AQ103</f>
        <v>0</v>
      </c>
      <c r="AF106" s="765" t="str">
        <f>IF(AW166&lt;&gt;0,"",'③認定報告（学校入力用）'!AE59)</f>
        <v/>
      </c>
      <c r="AG106" s="765"/>
      <c r="AH106" s="1255" t="s">
        <v>45</v>
      </c>
      <c r="AI106" s="1256"/>
      <c r="AJ106" s="1256"/>
      <c r="AK106" s="1256"/>
      <c r="AL106" s="1256"/>
      <c r="AM106" s="1256"/>
      <c r="AN106" s="1256"/>
      <c r="AO106" s="1256"/>
      <c r="AP106" s="1257"/>
      <c r="AQ106" s="3"/>
      <c r="AR106" s="3"/>
      <c r="AS106" s="3"/>
      <c r="AT106" s="34"/>
      <c r="AU106" s="34"/>
      <c r="AV106" s="20"/>
      <c r="AW106" s="20"/>
      <c r="AX106" s="20"/>
      <c r="AY106" s="20"/>
      <c r="AZ106" s="3"/>
      <c r="BA106" s="3"/>
      <c r="BB106" s="3"/>
      <c r="BC106" s="20"/>
      <c r="BF106" s="618"/>
      <c r="BG106" s="618"/>
      <c r="BH106" s="618"/>
      <c r="BI106" s="618"/>
      <c r="BJ106" s="618"/>
      <c r="BK106" s="618"/>
      <c r="BL106" s="659"/>
      <c r="BM106" s="659"/>
      <c r="BN106" s="659"/>
      <c r="BO106" s="659"/>
      <c r="BP106" s="659"/>
      <c r="BQ106" s="694"/>
      <c r="BR106" s="694"/>
      <c r="BS106" s="694"/>
      <c r="BT106" s="694"/>
      <c r="BU106" s="694"/>
      <c r="BV106" s="694"/>
      <c r="BW106" s="694"/>
      <c r="BX106" s="694"/>
      <c r="BY106" s="694"/>
      <c r="BZ106" s="694"/>
      <c r="CA106" s="694"/>
      <c r="CB106" s="694"/>
      <c r="CC106" s="694"/>
      <c r="CD106" s="694"/>
      <c r="CE106" s="694"/>
      <c r="CF106" s="694"/>
      <c r="CG106" s="694"/>
      <c r="CH106" s="694"/>
    </row>
    <row r="107" spans="1:86" s="45" customFormat="1" ht="14.45" customHeight="1" thickBot="1">
      <c r="A107" s="37">
        <f t="shared" ref="A107" si="8">IF(B107="✔",1,0)</f>
        <v>0</v>
      </c>
      <c r="B107" s="715"/>
      <c r="C107" s="717"/>
      <c r="D107" s="730"/>
      <c r="E107" s="730"/>
      <c r="F107" s="721"/>
      <c r="G107" s="721"/>
      <c r="H107" s="721"/>
      <c r="I107" s="721"/>
      <c r="J107" s="721"/>
      <c r="K107" s="721"/>
      <c r="L107" s="721"/>
      <c r="M107" s="721"/>
      <c r="N107" s="721"/>
      <c r="O107" s="1144"/>
      <c r="P107" s="48"/>
      <c r="Q107" s="48"/>
      <c r="R107" s="715"/>
      <c r="S107" s="685"/>
      <c r="T107" s="1129"/>
      <c r="U107" s="1129"/>
      <c r="V107" s="1130"/>
      <c r="W107" s="1214"/>
      <c r="X107" s="914"/>
      <c r="Y107" s="914"/>
      <c r="Z107" s="914"/>
      <c r="AA107" s="1215"/>
      <c r="AB107" s="1252"/>
      <c r="AC107" s="37" t="s">
        <v>86</v>
      </c>
      <c r="AD107" s="37" t="s">
        <v>85</v>
      </c>
      <c r="AE107" s="715"/>
      <c r="AF107" s="755"/>
      <c r="AG107" s="755"/>
      <c r="AH107" s="1200"/>
      <c r="AI107" s="1054"/>
      <c r="AJ107" s="1054"/>
      <c r="AK107" s="1054"/>
      <c r="AL107" s="1054"/>
      <c r="AM107" s="1054"/>
      <c r="AN107" s="1054"/>
      <c r="AO107" s="1054"/>
      <c r="AP107" s="1201"/>
      <c r="AQ107" s="48"/>
      <c r="AR107" s="48"/>
      <c r="AS107" s="48"/>
      <c r="AT107" s="34"/>
      <c r="AU107" s="34"/>
      <c r="AV107" s="20"/>
      <c r="AW107" s="20"/>
      <c r="AX107" s="20"/>
      <c r="AY107" s="20"/>
      <c r="AZ107" s="48"/>
      <c r="BA107" s="48"/>
      <c r="BB107" s="48"/>
      <c r="BC107" s="20"/>
      <c r="BF107" s="618"/>
      <c r="BG107" s="618"/>
      <c r="BH107" s="761"/>
      <c r="BI107" s="761"/>
      <c r="BJ107" s="618"/>
      <c r="BK107" s="618"/>
      <c r="BL107" s="659"/>
      <c r="BM107" s="659"/>
      <c r="BN107" s="659"/>
      <c r="BO107" s="659"/>
      <c r="BP107" s="659"/>
      <c r="BQ107" s="694"/>
      <c r="BR107" s="694"/>
      <c r="BS107" s="694"/>
      <c r="BT107" s="694"/>
      <c r="BU107" s="694"/>
      <c r="BV107" s="694"/>
      <c r="BW107" s="694"/>
      <c r="BX107" s="694"/>
      <c r="BY107" s="694"/>
      <c r="BZ107" s="694"/>
      <c r="CA107" s="694"/>
      <c r="CB107" s="694"/>
      <c r="CC107" s="694"/>
      <c r="CD107" s="694"/>
      <c r="CE107" s="694"/>
      <c r="CF107" s="694"/>
      <c r="CG107" s="694"/>
      <c r="CH107" s="694"/>
    </row>
    <row r="108" spans="1:86" s="45" customFormat="1" ht="14.45" customHeight="1">
      <c r="A108" s="37"/>
      <c r="B108" s="715">
        <f t="shared" ref="B108" si="9">IF(C108="✔",1,0)</f>
        <v>0</v>
      </c>
      <c r="C108" s="717" t="str">
        <f>IF(OR('③認定報告（学校入力用）'!B61="",AW166&lt;&gt;0),"",'③認定報告（学校入力用）'!B61)</f>
        <v/>
      </c>
      <c r="D108" s="719" t="s">
        <v>56</v>
      </c>
      <c r="E108" s="730"/>
      <c r="F108" s="721" t="s">
        <v>232</v>
      </c>
      <c r="G108" s="721"/>
      <c r="H108" s="721"/>
      <c r="I108" s="721"/>
      <c r="J108" s="721"/>
      <c r="K108" s="721"/>
      <c r="L108" s="721"/>
      <c r="M108" s="721"/>
      <c r="N108" s="721"/>
      <c r="O108" s="1144"/>
      <c r="P108" s="48"/>
      <c r="Q108" s="48"/>
      <c r="R108" s="772">
        <f>R102+R105</f>
        <v>0</v>
      </c>
      <c r="S108" s="269"/>
      <c r="T108" s="48"/>
      <c r="U108" s="48"/>
      <c r="V108" s="48"/>
      <c r="W108" s="798" t="s">
        <v>46</v>
      </c>
      <c r="X108" s="48"/>
      <c r="Y108" s="48"/>
      <c r="Z108" s="782" t="s">
        <v>194</v>
      </c>
      <c r="AA108" s="782"/>
      <c r="AB108" s="782"/>
      <c r="AC108" s="298" t="str">
        <f>IF(OR(J58="",C67="",C76="",C94="",B112=0,R102=1,R105=1),"","✔")</f>
        <v/>
      </c>
      <c r="AD108" s="298" t="str">
        <f>IF(OR(J58="",C67="",C76="",C94="",B112=0,S100="✔"),"","✔")</f>
        <v/>
      </c>
      <c r="AE108" s="715"/>
      <c r="AF108" s="755"/>
      <c r="AG108" s="755"/>
      <c r="AH108" s="1202"/>
      <c r="AI108" s="1203"/>
      <c r="AJ108" s="1203"/>
      <c r="AK108" s="1203"/>
      <c r="AL108" s="1203"/>
      <c r="AM108" s="1203"/>
      <c r="AN108" s="1203"/>
      <c r="AO108" s="1203"/>
      <c r="AP108" s="1204"/>
      <c r="AQ108" s="48"/>
      <c r="AR108" s="48"/>
      <c r="AS108" s="48"/>
      <c r="AT108" s="50"/>
      <c r="AU108" s="50"/>
      <c r="AV108" s="50"/>
      <c r="AW108" s="50"/>
      <c r="AX108" s="50"/>
      <c r="AY108" s="1"/>
      <c r="AZ108" s="48"/>
      <c r="BA108" s="48"/>
      <c r="BB108" s="48"/>
      <c r="BC108" s="20"/>
      <c r="BF108" s="1221" t="str">
        <f>AT100</f>
        <v/>
      </c>
      <c r="BG108" s="1222"/>
      <c r="BH108" s="618">
        <f>IF(BF108="✔",1,0)</f>
        <v>0</v>
      </c>
      <c r="BI108" s="618"/>
      <c r="BJ108" s="1223" t="s">
        <v>164</v>
      </c>
      <c r="BK108" s="618"/>
      <c r="BL108" s="659" t="str">
        <f>AV100</f>
        <v>廃止
（返還不要）</v>
      </c>
      <c r="BM108" s="659"/>
      <c r="BN108" s="659"/>
      <c r="BO108" s="659"/>
      <c r="BP108" s="659"/>
      <c r="BQ108" s="1149" t="str">
        <f>"①スカラＡＣで"&amp;AN56&amp;"始期「廃止（返還不要）」処理　②この異動願を学校の定めた方法で保管してください。"</f>
        <v>①スカラＡＣで　  　年　  　 月始期「廃止（返還不要）」処理　②この異動願を学校の定めた方法で保管してください。</v>
      </c>
      <c r="BR108" s="694"/>
      <c r="BS108" s="694"/>
      <c r="BT108" s="694"/>
      <c r="BU108" s="694"/>
      <c r="BV108" s="694"/>
      <c r="BW108" s="694"/>
      <c r="BX108" s="694"/>
      <c r="BY108" s="694"/>
      <c r="BZ108" s="694"/>
      <c r="CA108" s="694"/>
      <c r="CB108" s="694"/>
      <c r="CC108" s="694"/>
      <c r="CD108" s="694"/>
      <c r="CE108" s="694"/>
      <c r="CF108" s="694"/>
      <c r="CG108" s="694"/>
      <c r="CH108" s="694"/>
    </row>
    <row r="109" spans="1:86" s="45" customFormat="1" ht="14.45" customHeight="1">
      <c r="A109" s="37"/>
      <c r="B109" s="715"/>
      <c r="C109" s="717"/>
      <c r="D109" s="730"/>
      <c r="E109" s="730"/>
      <c r="F109" s="721"/>
      <c r="G109" s="721"/>
      <c r="H109" s="721"/>
      <c r="I109" s="721"/>
      <c r="J109" s="721"/>
      <c r="K109" s="721"/>
      <c r="L109" s="721"/>
      <c r="M109" s="721"/>
      <c r="N109" s="721"/>
      <c r="O109" s="1144"/>
      <c r="P109" s="50"/>
      <c r="Q109" s="2"/>
      <c r="R109" s="772"/>
      <c r="S109" s="50"/>
      <c r="T109" s="34"/>
      <c r="U109" s="34"/>
      <c r="V109" s="34"/>
      <c r="W109" s="798"/>
      <c r="X109" s="3"/>
      <c r="Y109" s="3"/>
      <c r="Z109" s="772" t="str">
        <f>IF(AND(L58&lt;&gt;"",C67="✔",C76="✔",C94="✔",C104="✔",B112&gt;1,R108&gt;0),"○","")</f>
        <v/>
      </c>
      <c r="AA109" s="772"/>
      <c r="AB109" s="772"/>
      <c r="AC109" s="26"/>
      <c r="AD109" s="26"/>
      <c r="AE109" s="273"/>
      <c r="AF109" s="50"/>
      <c r="AG109" s="50"/>
      <c r="AH109" s="50"/>
      <c r="AI109" s="50"/>
      <c r="AJ109" s="50"/>
      <c r="AK109" s="769" t="s">
        <v>47</v>
      </c>
      <c r="AL109" s="767" t="s">
        <v>48</v>
      </c>
      <c r="AM109" s="50"/>
      <c r="AN109" s="50"/>
      <c r="AO109" s="50"/>
      <c r="AP109" s="50"/>
      <c r="AQ109" s="50"/>
      <c r="AR109" s="50"/>
      <c r="AS109" s="50"/>
      <c r="AT109" s="50"/>
      <c r="AU109" s="296"/>
      <c r="AV109" s="296"/>
      <c r="AW109" s="296"/>
      <c r="AX109" s="296"/>
      <c r="AY109" s="1"/>
      <c r="AZ109" s="50"/>
      <c r="BA109" s="50"/>
      <c r="BB109" s="50"/>
      <c r="BC109" s="20"/>
      <c r="BF109" s="1222"/>
      <c r="BG109" s="1222"/>
      <c r="BH109" s="618"/>
      <c r="BI109" s="618"/>
      <c r="BJ109" s="618"/>
      <c r="BK109" s="618"/>
      <c r="BL109" s="659"/>
      <c r="BM109" s="659"/>
      <c r="BN109" s="659"/>
      <c r="BO109" s="659"/>
      <c r="BP109" s="659"/>
      <c r="BQ109" s="694"/>
      <c r="BR109" s="694"/>
      <c r="BS109" s="694"/>
      <c r="BT109" s="694"/>
      <c r="BU109" s="694"/>
      <c r="BV109" s="694"/>
      <c r="BW109" s="694"/>
      <c r="BX109" s="694"/>
      <c r="BY109" s="694"/>
      <c r="BZ109" s="694"/>
      <c r="CA109" s="694"/>
      <c r="CB109" s="694"/>
      <c r="CC109" s="694"/>
      <c r="CD109" s="694"/>
      <c r="CE109" s="694"/>
      <c r="CF109" s="694"/>
      <c r="CG109" s="694"/>
      <c r="CH109" s="694"/>
    </row>
    <row r="110" spans="1:86" s="45" customFormat="1" ht="14.45" customHeight="1">
      <c r="A110" s="37"/>
      <c r="B110" s="715"/>
      <c r="C110" s="717"/>
      <c r="D110" s="730"/>
      <c r="E110" s="730"/>
      <c r="F110" s="721"/>
      <c r="G110" s="721"/>
      <c r="H110" s="721"/>
      <c r="I110" s="721"/>
      <c r="J110" s="721"/>
      <c r="K110" s="721"/>
      <c r="L110" s="721"/>
      <c r="M110" s="721"/>
      <c r="N110" s="721"/>
      <c r="O110" s="1144"/>
      <c r="P110" s="50"/>
      <c r="Q110" s="2"/>
      <c r="R110" s="2"/>
      <c r="S110" s="34"/>
      <c r="T110" s="34"/>
      <c r="U110" s="34"/>
      <c r="V110" s="34"/>
      <c r="W110" s="798"/>
      <c r="X110" s="3"/>
      <c r="Y110" s="3"/>
      <c r="Z110" s="772"/>
      <c r="AA110" s="772"/>
      <c r="AB110" s="772"/>
      <c r="AC110" s="26"/>
      <c r="AD110" s="26"/>
      <c r="AE110" s="273"/>
      <c r="AF110" s="50"/>
      <c r="AG110" s="50"/>
      <c r="AH110" s="50"/>
      <c r="AI110" s="50"/>
      <c r="AJ110" s="50"/>
      <c r="AK110" s="770"/>
      <c r="AL110" s="768"/>
      <c r="AM110" s="50"/>
      <c r="AN110" s="50"/>
      <c r="AO110" s="50"/>
      <c r="AP110" s="50"/>
      <c r="AQ110" s="50"/>
      <c r="AR110" s="50"/>
      <c r="AS110" s="50"/>
      <c r="AT110" s="50"/>
      <c r="AU110" s="296"/>
      <c r="AV110" s="296"/>
      <c r="AW110" s="296"/>
      <c r="AX110" s="296"/>
      <c r="AY110" s="12"/>
      <c r="AZ110" s="50"/>
      <c r="BA110" s="50"/>
      <c r="BB110" s="50"/>
      <c r="BC110" s="20"/>
      <c r="BF110" s="1222"/>
      <c r="BG110" s="1222"/>
      <c r="BH110" s="618"/>
      <c r="BI110" s="618"/>
      <c r="BJ110" s="618"/>
      <c r="BK110" s="618"/>
      <c r="BL110" s="659"/>
      <c r="BM110" s="659"/>
      <c r="BN110" s="659"/>
      <c r="BO110" s="659"/>
      <c r="BP110" s="659"/>
      <c r="BQ110" s="694"/>
      <c r="BR110" s="694"/>
      <c r="BS110" s="694"/>
      <c r="BT110" s="694"/>
      <c r="BU110" s="694"/>
      <c r="BV110" s="694"/>
      <c r="BW110" s="694"/>
      <c r="BX110" s="694"/>
      <c r="BY110" s="694"/>
      <c r="BZ110" s="694"/>
      <c r="CA110" s="694"/>
      <c r="CB110" s="694"/>
      <c r="CC110" s="694"/>
      <c r="CD110" s="694"/>
      <c r="CE110" s="694"/>
      <c r="CF110" s="694"/>
      <c r="CG110" s="694"/>
      <c r="CH110" s="694"/>
    </row>
    <row r="111" spans="1:86" s="45" customFormat="1" ht="14.45" customHeight="1" thickBot="1">
      <c r="A111" s="82">
        <f>A99+A103+A107</f>
        <v>0</v>
      </c>
      <c r="B111" s="715"/>
      <c r="C111" s="731"/>
      <c r="D111" s="732"/>
      <c r="E111" s="732"/>
      <c r="F111" s="733"/>
      <c r="G111" s="733"/>
      <c r="H111" s="733"/>
      <c r="I111" s="733"/>
      <c r="J111" s="733"/>
      <c r="K111" s="733"/>
      <c r="L111" s="733"/>
      <c r="M111" s="733"/>
      <c r="N111" s="733"/>
      <c r="O111" s="1145"/>
      <c r="P111" s="97" t="s">
        <v>85</v>
      </c>
      <c r="Q111" s="37" t="s">
        <v>86</v>
      </c>
      <c r="R111" s="97"/>
      <c r="S111" s="34"/>
      <c r="T111" s="34"/>
      <c r="U111" s="34"/>
      <c r="V111" s="34"/>
      <c r="W111" s="798"/>
      <c r="X111" s="3"/>
      <c r="Y111" s="3"/>
      <c r="Z111" s="50"/>
      <c r="AA111" s="50"/>
      <c r="AB111" s="50"/>
      <c r="AC111" s="26"/>
      <c r="AD111" s="26"/>
      <c r="AE111" s="273"/>
      <c r="AF111" s="50"/>
      <c r="AG111" s="50"/>
      <c r="AH111" s="50"/>
      <c r="AI111" s="50"/>
      <c r="AJ111" s="50"/>
      <c r="AK111" s="770"/>
      <c r="AL111" s="768"/>
      <c r="AM111" s="50"/>
      <c r="AN111" s="50"/>
      <c r="AO111" s="50"/>
      <c r="AP111" s="50"/>
      <c r="AQ111" s="50"/>
      <c r="AR111" s="50"/>
      <c r="AS111" s="50"/>
      <c r="AT111" s="50"/>
      <c r="AU111" s="296"/>
      <c r="AV111" s="296"/>
      <c r="AW111" s="296"/>
      <c r="AX111" s="296"/>
      <c r="AY111" s="12"/>
      <c r="AZ111" s="50"/>
      <c r="BA111" s="50"/>
      <c r="BB111" s="50"/>
      <c r="BC111" s="20"/>
      <c r="BF111" s="1222"/>
      <c r="BG111" s="1222"/>
      <c r="BH111" s="618"/>
      <c r="BI111" s="618"/>
      <c r="BJ111" s="618"/>
      <c r="BK111" s="618"/>
      <c r="BL111" s="659"/>
      <c r="BM111" s="659"/>
      <c r="BN111" s="659"/>
      <c r="BO111" s="659"/>
      <c r="BP111" s="659"/>
      <c r="BQ111" s="694"/>
      <c r="BR111" s="694"/>
      <c r="BS111" s="694"/>
      <c r="BT111" s="694"/>
      <c r="BU111" s="694"/>
      <c r="BV111" s="694"/>
      <c r="BW111" s="694"/>
      <c r="BX111" s="694"/>
      <c r="BY111" s="694"/>
      <c r="BZ111" s="694"/>
      <c r="CA111" s="694"/>
      <c r="CB111" s="694"/>
      <c r="CC111" s="694"/>
      <c r="CD111" s="694"/>
      <c r="CE111" s="694"/>
      <c r="CF111" s="694"/>
      <c r="CG111" s="694"/>
      <c r="CH111" s="694"/>
    </row>
    <row r="112" spans="1:86" s="45" customFormat="1" ht="14.45" customHeight="1" thickBot="1">
      <c r="A112" s="82"/>
      <c r="B112" s="772">
        <f>B100+B104+B108</f>
        <v>0</v>
      </c>
      <c r="C112" s="734" t="str">
        <f>IF(OR(AW166&lt;&gt;0,'③認定報告（学校入力用）'!B65=""),"",'③認定報告（学校入力用）'!B65)</f>
        <v/>
      </c>
      <c r="D112" s="736" t="s">
        <v>53</v>
      </c>
      <c r="E112" s="545"/>
      <c r="F112" s="545"/>
      <c r="G112" s="545"/>
      <c r="H112" s="545"/>
      <c r="I112" s="545"/>
      <c r="J112" s="545"/>
      <c r="K112" s="545"/>
      <c r="L112" s="545"/>
      <c r="M112" s="545"/>
      <c r="N112" s="545"/>
      <c r="O112" s="737"/>
      <c r="P112" s="298" t="str">
        <f>IF(OR(J58="",C67="",C94="",C76=""),"",IF(OR(C100="✔",C104="✔",C108="✔"),"","✔"))</f>
        <v/>
      </c>
      <c r="Q112" s="298" t="str">
        <f>IF(OR(J58="",C67="",C94="",C76=""),"",IF(C112="✔","","✔"))</f>
        <v/>
      </c>
      <c r="R112" s="97"/>
      <c r="S112" s="2"/>
      <c r="T112" s="2"/>
      <c r="U112" s="2"/>
      <c r="V112" s="2"/>
      <c r="W112" s="798"/>
      <c r="X112" s="3"/>
      <c r="Y112" s="3"/>
      <c r="Z112" s="50"/>
      <c r="AA112" s="50"/>
      <c r="AB112" s="50"/>
      <c r="AC112" s="3"/>
      <c r="AD112" s="3"/>
      <c r="AE112" s="51"/>
      <c r="AF112" s="290"/>
      <c r="AG112" s="291" t="s">
        <v>189</v>
      </c>
      <c r="AH112" s="292"/>
      <c r="AI112" s="292"/>
      <c r="AJ112" s="292"/>
      <c r="AK112" s="292"/>
      <c r="AL112" s="292"/>
      <c r="AM112" s="292"/>
      <c r="AN112" s="292"/>
      <c r="AO112" s="292"/>
      <c r="AP112" s="293"/>
      <c r="AQ112" s="50"/>
      <c r="AR112" s="50"/>
      <c r="AS112" s="50"/>
      <c r="AT112" s="50"/>
      <c r="AU112" s="50"/>
      <c r="AV112" s="50"/>
      <c r="AW112" s="772" t="s">
        <v>72</v>
      </c>
      <c r="AX112" s="772"/>
      <c r="AY112" s="772"/>
      <c r="AZ112" s="772"/>
      <c r="BA112" s="50"/>
      <c r="BB112" s="50"/>
      <c r="BC112" s="20"/>
      <c r="BF112" s="1222"/>
      <c r="BG112" s="1222"/>
      <c r="BH112" s="618"/>
      <c r="BI112" s="618"/>
      <c r="BJ112" s="618"/>
      <c r="BK112" s="618"/>
      <c r="BL112" s="659"/>
      <c r="BM112" s="659"/>
      <c r="BN112" s="659"/>
      <c r="BO112" s="659"/>
      <c r="BP112" s="659"/>
      <c r="BQ112" s="694"/>
      <c r="BR112" s="694"/>
      <c r="BS112" s="694"/>
      <c r="BT112" s="694"/>
      <c r="BU112" s="694"/>
      <c r="BV112" s="694"/>
      <c r="BW112" s="694"/>
      <c r="BX112" s="694"/>
      <c r="BY112" s="694"/>
      <c r="BZ112" s="694"/>
      <c r="CA112" s="694"/>
      <c r="CB112" s="694"/>
      <c r="CC112" s="694"/>
      <c r="CD112" s="694"/>
      <c r="CE112" s="694"/>
      <c r="CF112" s="694"/>
      <c r="CG112" s="694"/>
      <c r="CH112" s="694"/>
    </row>
    <row r="113" spans="1:96" s="45" customFormat="1" ht="14.45" customHeight="1">
      <c r="A113" s="96"/>
      <c r="B113" s="772"/>
      <c r="C113" s="735"/>
      <c r="D113" s="738"/>
      <c r="E113" s="739"/>
      <c r="F113" s="739"/>
      <c r="G113" s="739"/>
      <c r="H113" s="739"/>
      <c r="I113" s="739"/>
      <c r="J113" s="739"/>
      <c r="K113" s="739"/>
      <c r="L113" s="739"/>
      <c r="M113" s="739"/>
      <c r="N113" s="739"/>
      <c r="O113" s="740"/>
      <c r="P113" s="298"/>
      <c r="Q113" s="273"/>
      <c r="R113" s="273"/>
      <c r="S113" s="50"/>
      <c r="T113" s="50"/>
      <c r="U113" s="50"/>
      <c r="V113" s="48"/>
      <c r="W113" s="798"/>
      <c r="X113" s="50"/>
      <c r="Y113" s="50"/>
      <c r="Z113" s="50"/>
      <c r="AA113" s="50"/>
      <c r="AB113" s="50"/>
      <c r="AC113" s="50"/>
      <c r="AD113" s="50"/>
      <c r="AE113" s="51"/>
      <c r="AF113" s="778" t="str">
        <f>IF(AW166&lt;&gt;0,"",'③認定報告（学校入力用）'!AE66)</f>
        <v/>
      </c>
      <c r="AG113" s="778"/>
      <c r="AH113" s="1224" t="s">
        <v>200</v>
      </c>
      <c r="AI113" s="1225"/>
      <c r="AJ113" s="1225"/>
      <c r="AK113" s="1225"/>
      <c r="AL113" s="1225"/>
      <c r="AM113" s="1225"/>
      <c r="AN113" s="1225"/>
      <c r="AO113" s="1225"/>
      <c r="AP113" s="1226"/>
      <c r="AQ113" s="50"/>
      <c r="AR113" s="50"/>
      <c r="AS113" s="50"/>
      <c r="AT113" s="623" t="str">
        <f>IF(AW166&lt;&gt;0,"",'③認定報告（学校入力用）'!AS66)</f>
        <v/>
      </c>
      <c r="AU113" s="624"/>
      <c r="AV113" s="1230" t="s">
        <v>25</v>
      </c>
      <c r="AW113" s="1231"/>
      <c r="AX113" s="1231"/>
      <c r="AY113" s="1231"/>
      <c r="AZ113" s="1232"/>
      <c r="BA113" s="50"/>
      <c r="BB113" s="50"/>
      <c r="BC113" s="20"/>
      <c r="BF113" s="1221" t="str">
        <f>T64</f>
        <v/>
      </c>
      <c r="BG113" s="1222"/>
      <c r="BH113" s="618">
        <f>IF(BF113="✔",1,0)</f>
        <v>0</v>
      </c>
      <c r="BI113" s="618"/>
      <c r="BJ113" s="1223" t="s">
        <v>192</v>
      </c>
      <c r="BK113" s="618"/>
      <c r="BL113" s="659" t="str">
        <f>V64</f>
        <v>判定不可</v>
      </c>
      <c r="BM113" s="659"/>
      <c r="BN113" s="659"/>
      <c r="BO113" s="659"/>
      <c r="BP113" s="659"/>
      <c r="BQ113" s="1149" t="str">
        <f>"①スカラＡＣで"&amp;AN56&amp;"始期「辞退」処理　②この異動願を学校の定めた方法で保管してください。"</f>
        <v>①スカラＡＣで　  　年　  　 月始期「辞退」処理　②この異動願を学校の定めた方法で保管してください。</v>
      </c>
      <c r="BR113" s="694"/>
      <c r="BS113" s="694"/>
      <c r="BT113" s="694"/>
      <c r="BU113" s="694"/>
      <c r="BV113" s="694"/>
      <c r="BW113" s="694"/>
      <c r="BX113" s="694"/>
      <c r="BY113" s="694"/>
      <c r="BZ113" s="694"/>
      <c r="CA113" s="694"/>
      <c r="CB113" s="694"/>
      <c r="CC113" s="694"/>
      <c r="CD113" s="694"/>
      <c r="CE113" s="694"/>
      <c r="CF113" s="694"/>
      <c r="CG113" s="694"/>
      <c r="CH113" s="694"/>
    </row>
    <row r="114" spans="1:96" s="45" customFormat="1" ht="14.45" customHeight="1" thickBot="1">
      <c r="A114" s="63"/>
      <c r="B114" s="63"/>
      <c r="C114" s="50"/>
      <c r="D114" s="50"/>
      <c r="E114" s="773" t="s">
        <v>47</v>
      </c>
      <c r="F114" s="776" t="s">
        <v>48</v>
      </c>
      <c r="G114" s="50"/>
      <c r="H114" s="50"/>
      <c r="I114" s="50"/>
      <c r="J114" s="50"/>
      <c r="K114" s="50"/>
      <c r="L114" s="50"/>
      <c r="M114" s="50"/>
      <c r="N114" s="50"/>
      <c r="O114" s="48"/>
      <c r="P114" s="274"/>
      <c r="Q114" s="273"/>
      <c r="R114" s="273"/>
      <c r="S114" s="50"/>
      <c r="T114" s="50"/>
      <c r="U114" s="50"/>
      <c r="V114" s="48"/>
      <c r="W114" s="798"/>
      <c r="X114" s="50"/>
      <c r="Y114" s="50"/>
      <c r="Z114" s="50"/>
      <c r="AA114" s="50"/>
      <c r="AB114" s="50"/>
      <c r="AC114" s="50"/>
      <c r="AD114" s="50"/>
      <c r="AE114" s="51"/>
      <c r="AF114" s="778"/>
      <c r="AG114" s="778"/>
      <c r="AH114" s="910"/>
      <c r="AI114" s="911"/>
      <c r="AJ114" s="911"/>
      <c r="AK114" s="911"/>
      <c r="AL114" s="911"/>
      <c r="AM114" s="911"/>
      <c r="AN114" s="911"/>
      <c r="AO114" s="911"/>
      <c r="AP114" s="1213"/>
      <c r="AQ114" s="728" t="s">
        <v>48</v>
      </c>
      <c r="AR114" s="728"/>
      <c r="AS114" s="729"/>
      <c r="AT114" s="625"/>
      <c r="AU114" s="626"/>
      <c r="AV114" s="1233"/>
      <c r="AW114" s="1084"/>
      <c r="AX114" s="1084"/>
      <c r="AY114" s="1084"/>
      <c r="AZ114" s="1234"/>
      <c r="BA114" s="50"/>
      <c r="BB114" s="50"/>
      <c r="BC114" s="20"/>
      <c r="BF114" s="1222"/>
      <c r="BG114" s="1222"/>
      <c r="BH114" s="618"/>
      <c r="BI114" s="618"/>
      <c r="BJ114" s="618"/>
      <c r="BK114" s="618"/>
      <c r="BL114" s="659"/>
      <c r="BM114" s="659"/>
      <c r="BN114" s="659"/>
      <c r="BO114" s="659"/>
      <c r="BP114" s="659"/>
      <c r="BQ114" s="694"/>
      <c r="BR114" s="694"/>
      <c r="BS114" s="694"/>
      <c r="BT114" s="694"/>
      <c r="BU114" s="694"/>
      <c r="BV114" s="694"/>
      <c r="BW114" s="694"/>
      <c r="BX114" s="694"/>
      <c r="BY114" s="694"/>
      <c r="BZ114" s="694"/>
      <c r="CA114" s="694"/>
      <c r="CB114" s="694"/>
      <c r="CC114" s="694"/>
      <c r="CD114" s="694"/>
      <c r="CE114" s="694"/>
      <c r="CF114" s="694"/>
      <c r="CG114" s="694"/>
      <c r="CH114" s="694"/>
    </row>
    <row r="115" spans="1:96" s="45" customFormat="1" ht="14.45" customHeight="1" thickTop="1">
      <c r="A115" s="63"/>
      <c r="B115" s="63"/>
      <c r="C115" s="50"/>
      <c r="D115" s="50"/>
      <c r="E115" s="774"/>
      <c r="F115" s="777"/>
      <c r="G115" s="50"/>
      <c r="H115" s="50"/>
      <c r="I115" s="50"/>
      <c r="J115" s="50"/>
      <c r="K115" s="50"/>
      <c r="L115" s="50"/>
      <c r="M115" s="50"/>
      <c r="N115" s="50"/>
      <c r="O115" s="34"/>
      <c r="P115" s="305"/>
      <c r="Q115" s="273"/>
      <c r="R115" s="273"/>
      <c r="S115" s="50"/>
      <c r="T115" s="50"/>
      <c r="U115" s="50"/>
      <c r="V115" s="48"/>
      <c r="W115" s="798"/>
      <c r="X115" s="50"/>
      <c r="Y115" s="50"/>
      <c r="Z115" s="50"/>
      <c r="AA115" s="50"/>
      <c r="AB115" s="50"/>
      <c r="AC115" s="50"/>
      <c r="AD115" s="50"/>
      <c r="AE115" s="50"/>
      <c r="AF115" s="778"/>
      <c r="AG115" s="778"/>
      <c r="AH115" s="910"/>
      <c r="AI115" s="911"/>
      <c r="AJ115" s="911"/>
      <c r="AK115" s="911"/>
      <c r="AL115" s="911"/>
      <c r="AM115" s="911"/>
      <c r="AN115" s="911"/>
      <c r="AO115" s="911"/>
      <c r="AP115" s="1213"/>
      <c r="AQ115" s="812" t="s">
        <v>60</v>
      </c>
      <c r="AR115" s="812"/>
      <c r="AS115" s="813"/>
      <c r="AT115" s="625"/>
      <c r="AU115" s="626"/>
      <c r="AV115" s="1233"/>
      <c r="AW115" s="1084"/>
      <c r="AX115" s="1084"/>
      <c r="AY115" s="1084"/>
      <c r="AZ115" s="1234"/>
      <c r="BA115" s="50"/>
      <c r="BB115" s="50"/>
      <c r="BC115" s="51"/>
      <c r="BF115" s="1222"/>
      <c r="BG115" s="1222"/>
      <c r="BH115" s="618"/>
      <c r="BI115" s="618"/>
      <c r="BJ115" s="618"/>
      <c r="BK115" s="618"/>
      <c r="BL115" s="659"/>
      <c r="BM115" s="659"/>
      <c r="BN115" s="659"/>
      <c r="BO115" s="659"/>
      <c r="BP115" s="659"/>
      <c r="BQ115" s="694"/>
      <c r="BR115" s="694"/>
      <c r="BS115" s="694"/>
      <c r="BT115" s="694"/>
      <c r="BU115" s="694"/>
      <c r="BV115" s="694"/>
      <c r="BW115" s="694"/>
      <c r="BX115" s="694"/>
      <c r="BY115" s="694"/>
      <c r="BZ115" s="694"/>
      <c r="CA115" s="694"/>
      <c r="CB115" s="694"/>
      <c r="CC115" s="694"/>
      <c r="CD115" s="694"/>
      <c r="CE115" s="694"/>
      <c r="CF115" s="694"/>
      <c r="CG115" s="694"/>
      <c r="CH115" s="694"/>
    </row>
    <row r="116" spans="1:96" s="3" customFormat="1" ht="14.45" customHeight="1" thickBot="1">
      <c r="A116" s="63"/>
      <c r="B116" s="63"/>
      <c r="C116" s="50"/>
      <c r="D116" s="48"/>
      <c r="E116" s="775"/>
      <c r="F116" s="777"/>
      <c r="G116" s="50"/>
      <c r="H116" s="772" t="s">
        <v>70</v>
      </c>
      <c r="I116" s="772"/>
      <c r="J116" s="772"/>
      <c r="K116" s="50"/>
      <c r="L116" s="50"/>
      <c r="M116" s="48"/>
      <c r="N116" s="48"/>
      <c r="O116" s="34"/>
      <c r="P116" s="305"/>
      <c r="Q116" s="273"/>
      <c r="R116" s="273"/>
      <c r="S116" s="48"/>
      <c r="T116" s="50"/>
      <c r="U116" s="50"/>
      <c r="V116" s="48"/>
      <c r="W116" s="798"/>
      <c r="X116" s="772" t="s">
        <v>71</v>
      </c>
      <c r="Y116" s="772"/>
      <c r="Z116" s="772"/>
      <c r="AA116" s="50"/>
      <c r="AB116" s="50"/>
      <c r="AC116" s="50"/>
      <c r="AD116" s="50"/>
      <c r="AE116" s="50"/>
      <c r="AF116" s="778"/>
      <c r="AG116" s="778"/>
      <c r="AH116" s="1227"/>
      <c r="AI116" s="1228"/>
      <c r="AJ116" s="1228"/>
      <c r="AK116" s="1228"/>
      <c r="AL116" s="1228"/>
      <c r="AM116" s="1228"/>
      <c r="AN116" s="1228"/>
      <c r="AO116" s="1228"/>
      <c r="AP116" s="1229"/>
      <c r="AQ116" s="53"/>
      <c r="AR116" s="48"/>
      <c r="AS116" s="54"/>
      <c r="AT116" s="627"/>
      <c r="AU116" s="628"/>
      <c r="AV116" s="1235"/>
      <c r="AW116" s="1236"/>
      <c r="AX116" s="1236"/>
      <c r="AY116" s="1236"/>
      <c r="AZ116" s="1237"/>
      <c r="BA116" s="50"/>
      <c r="BB116" s="50"/>
      <c r="BC116" s="51"/>
      <c r="BF116" s="1222"/>
      <c r="BG116" s="1222"/>
      <c r="BH116" s="618"/>
      <c r="BI116" s="618"/>
      <c r="BJ116" s="618"/>
      <c r="BK116" s="618"/>
      <c r="BL116" s="659"/>
      <c r="BM116" s="659"/>
      <c r="BN116" s="659"/>
      <c r="BO116" s="659"/>
      <c r="BP116" s="659"/>
      <c r="BQ116" s="694"/>
      <c r="BR116" s="694"/>
      <c r="BS116" s="694"/>
      <c r="BT116" s="694"/>
      <c r="BU116" s="694"/>
      <c r="BV116" s="694"/>
      <c r="BW116" s="694"/>
      <c r="BX116" s="694"/>
      <c r="BY116" s="694"/>
      <c r="BZ116" s="694"/>
      <c r="CA116" s="694"/>
      <c r="CB116" s="694"/>
      <c r="CC116" s="694"/>
      <c r="CD116" s="694"/>
      <c r="CE116" s="694"/>
      <c r="CF116" s="694"/>
      <c r="CG116" s="694"/>
      <c r="CH116" s="694"/>
    </row>
    <row r="117" spans="1:96" s="25" customFormat="1" ht="14.45" customHeight="1">
      <c r="A117" s="63"/>
      <c r="B117" s="63"/>
      <c r="C117" s="50"/>
      <c r="D117" s="784" t="str">
        <f>IF(OR('③認定報告（学校入力用）'!C70="",AW166&lt;&gt;0),"",'③認定報告（学校入力用）'!C70)</f>
        <v/>
      </c>
      <c r="E117" s="1248"/>
      <c r="F117" s="1160" t="s">
        <v>41</v>
      </c>
      <c r="G117" s="1161"/>
      <c r="H117" s="1161"/>
      <c r="I117" s="1161"/>
      <c r="J117" s="1162"/>
      <c r="K117" s="50"/>
      <c r="L117" s="50"/>
      <c r="M117" s="48"/>
      <c r="N117" s="48"/>
      <c r="O117" s="34"/>
      <c r="P117" s="34"/>
      <c r="Q117" s="50"/>
      <c r="R117" s="50"/>
      <c r="S117" s="34"/>
      <c r="T117" s="703" t="str">
        <f>IF(OR('③認定報告（学校入力用）'!S70="",AW166&lt;&gt;0),"",'③認定報告（学校入力用）'!S70)</f>
        <v/>
      </c>
      <c r="U117" s="1179"/>
      <c r="V117" s="1160" t="s">
        <v>74</v>
      </c>
      <c r="W117" s="1161"/>
      <c r="X117" s="1161"/>
      <c r="Y117" s="1161"/>
      <c r="Z117" s="1162"/>
      <c r="AA117" s="50"/>
      <c r="AB117" s="50"/>
      <c r="AC117" s="3"/>
      <c r="AD117" s="3"/>
      <c r="AE117" s="50"/>
      <c r="AF117" s="755" t="str">
        <f>IF(AW166&lt;&gt;0,"",'③認定報告（学校入力用）'!AE70)</f>
        <v/>
      </c>
      <c r="AG117" s="755"/>
      <c r="AH117" s="1224" t="s">
        <v>201</v>
      </c>
      <c r="AI117" s="1225"/>
      <c r="AJ117" s="1225"/>
      <c r="AK117" s="1225"/>
      <c r="AL117" s="1225"/>
      <c r="AM117" s="1225"/>
      <c r="AN117" s="1225"/>
      <c r="AO117" s="1225"/>
      <c r="AP117" s="1226"/>
      <c r="AQ117" s="53"/>
      <c r="AR117" s="48"/>
      <c r="AS117" s="54"/>
      <c r="AT117" s="623" t="str">
        <f>IF(AW166&lt;&gt;0,"",'③認定報告（学校入力用）'!AS70)</f>
        <v/>
      </c>
      <c r="AU117" s="624"/>
      <c r="AV117" s="1230" t="s">
        <v>23</v>
      </c>
      <c r="AW117" s="1231"/>
      <c r="AX117" s="1231"/>
      <c r="AY117" s="1231"/>
      <c r="AZ117" s="1232"/>
      <c r="BA117" s="50"/>
      <c r="BB117" s="50"/>
      <c r="BC117" s="2"/>
      <c r="BF117" s="1222"/>
      <c r="BG117" s="1222"/>
      <c r="BH117" s="618"/>
      <c r="BI117" s="618"/>
      <c r="BJ117" s="618"/>
      <c r="BK117" s="618"/>
      <c r="BL117" s="659"/>
      <c r="BM117" s="659"/>
      <c r="BN117" s="659"/>
      <c r="BO117" s="659"/>
      <c r="BP117" s="659"/>
      <c r="BQ117" s="694"/>
      <c r="BR117" s="694"/>
      <c r="BS117" s="694"/>
      <c r="BT117" s="694"/>
      <c r="BU117" s="694"/>
      <c r="BV117" s="694"/>
      <c r="BW117" s="694"/>
      <c r="BX117" s="694"/>
      <c r="BY117" s="694"/>
      <c r="BZ117" s="694"/>
      <c r="CA117" s="694"/>
      <c r="CB117" s="694"/>
      <c r="CC117" s="694"/>
      <c r="CD117" s="694"/>
      <c r="CE117" s="694"/>
      <c r="CF117" s="694"/>
      <c r="CG117" s="694"/>
      <c r="CH117" s="694"/>
    </row>
    <row r="118" spans="1:96" s="25" customFormat="1" ht="14.45" customHeight="1" thickBot="1">
      <c r="A118" s="63"/>
      <c r="B118" s="63"/>
      <c r="C118" s="3"/>
      <c r="D118" s="784"/>
      <c r="E118" s="1248"/>
      <c r="F118" s="1163"/>
      <c r="G118" s="1164"/>
      <c r="H118" s="1164"/>
      <c r="I118" s="1164"/>
      <c r="J118" s="1165"/>
      <c r="K118" s="50"/>
      <c r="L118" s="50"/>
      <c r="M118" s="50"/>
      <c r="N118" s="48"/>
      <c r="O118" s="34"/>
      <c r="P118" s="34"/>
      <c r="Q118" s="50"/>
      <c r="R118" s="50"/>
      <c r="S118" s="34"/>
      <c r="T118" s="703"/>
      <c r="U118" s="1179"/>
      <c r="V118" s="1163"/>
      <c r="W118" s="1164"/>
      <c r="X118" s="1164"/>
      <c r="Y118" s="1164"/>
      <c r="Z118" s="1165"/>
      <c r="AA118" s="50"/>
      <c r="AB118" s="50"/>
      <c r="AC118" s="3"/>
      <c r="AD118" s="3"/>
      <c r="AE118" s="50"/>
      <c r="AF118" s="755"/>
      <c r="AG118" s="755"/>
      <c r="AH118" s="910"/>
      <c r="AI118" s="911"/>
      <c r="AJ118" s="911"/>
      <c r="AK118" s="911"/>
      <c r="AL118" s="911"/>
      <c r="AM118" s="911"/>
      <c r="AN118" s="911"/>
      <c r="AO118" s="911"/>
      <c r="AP118" s="1213"/>
      <c r="AQ118" s="728" t="s">
        <v>48</v>
      </c>
      <c r="AR118" s="728"/>
      <c r="AS118" s="729"/>
      <c r="AT118" s="625"/>
      <c r="AU118" s="626"/>
      <c r="AV118" s="1233"/>
      <c r="AW118" s="1084"/>
      <c r="AX118" s="1084"/>
      <c r="AY118" s="1084"/>
      <c r="AZ118" s="1234"/>
      <c r="BA118" s="50"/>
      <c r="BB118" s="50"/>
      <c r="BC118" s="2"/>
      <c r="BF118" s="1223" t="s">
        <v>171</v>
      </c>
      <c r="BG118" s="618"/>
      <c r="BH118" s="618">
        <f>SUM(BH73:BI117)</f>
        <v>0</v>
      </c>
      <c r="BI118" s="618"/>
    </row>
    <row r="119" spans="1:96" s="25" customFormat="1" ht="14.45" customHeight="1" thickTop="1">
      <c r="A119" s="63"/>
      <c r="B119" s="63"/>
      <c r="C119" s="48"/>
      <c r="D119" s="784"/>
      <c r="E119" s="1248"/>
      <c r="F119" s="1163"/>
      <c r="G119" s="1164"/>
      <c r="H119" s="1164"/>
      <c r="I119" s="1164"/>
      <c r="J119" s="1165"/>
      <c r="K119" s="50"/>
      <c r="L119" s="50"/>
      <c r="M119" s="50"/>
      <c r="N119" s="50"/>
      <c r="O119" s="50"/>
      <c r="P119" s="50"/>
      <c r="Q119" s="50"/>
      <c r="R119" s="50"/>
      <c r="S119" s="34"/>
      <c r="T119" s="703"/>
      <c r="U119" s="1179"/>
      <c r="V119" s="1163"/>
      <c r="W119" s="1164"/>
      <c r="X119" s="1164"/>
      <c r="Y119" s="1164"/>
      <c r="Z119" s="1165"/>
      <c r="AA119" s="50"/>
      <c r="AB119" s="50"/>
      <c r="AC119" s="3"/>
      <c r="AD119" s="3"/>
      <c r="AE119" s="50"/>
      <c r="AF119" s="755"/>
      <c r="AG119" s="755"/>
      <c r="AH119" s="910"/>
      <c r="AI119" s="911"/>
      <c r="AJ119" s="911"/>
      <c r="AK119" s="911"/>
      <c r="AL119" s="911"/>
      <c r="AM119" s="911"/>
      <c r="AN119" s="911"/>
      <c r="AO119" s="911"/>
      <c r="AP119" s="1213"/>
      <c r="AQ119" s="812" t="s">
        <v>60</v>
      </c>
      <c r="AR119" s="812"/>
      <c r="AS119" s="813"/>
      <c r="AT119" s="625"/>
      <c r="AU119" s="626"/>
      <c r="AV119" s="1233"/>
      <c r="AW119" s="1084"/>
      <c r="AX119" s="1084"/>
      <c r="AY119" s="1084"/>
      <c r="AZ119" s="1234"/>
      <c r="BA119" s="50"/>
      <c r="BB119" s="50"/>
      <c r="BC119" s="2"/>
      <c r="BF119" s="618"/>
      <c r="BG119" s="618"/>
      <c r="BH119" s="618"/>
      <c r="BI119" s="618"/>
    </row>
    <row r="120" spans="1:96" s="25" customFormat="1" ht="14.45" customHeight="1" thickBot="1">
      <c r="A120" s="1"/>
      <c r="B120" s="63"/>
      <c r="C120" s="3"/>
      <c r="D120" s="784"/>
      <c r="E120" s="1248"/>
      <c r="F120" s="1166"/>
      <c r="G120" s="1167"/>
      <c r="H120" s="1167"/>
      <c r="I120" s="1167"/>
      <c r="J120" s="1168"/>
      <c r="K120" s="3"/>
      <c r="L120" s="3"/>
      <c r="M120" s="3"/>
      <c r="N120" s="34"/>
      <c r="O120" s="3"/>
      <c r="P120" s="3"/>
      <c r="Q120" s="3"/>
      <c r="R120" s="3"/>
      <c r="S120" s="34"/>
      <c r="T120" s="703"/>
      <c r="U120" s="1179"/>
      <c r="V120" s="1166"/>
      <c r="W120" s="1167"/>
      <c r="X120" s="1167"/>
      <c r="Y120" s="1167"/>
      <c r="Z120" s="1168"/>
      <c r="AA120" s="3"/>
      <c r="AB120" s="3"/>
      <c r="AC120" s="3"/>
      <c r="AD120" s="3"/>
      <c r="AE120" s="3"/>
      <c r="AF120" s="755"/>
      <c r="AG120" s="755"/>
      <c r="AH120" s="1227"/>
      <c r="AI120" s="1228"/>
      <c r="AJ120" s="1228"/>
      <c r="AK120" s="1228"/>
      <c r="AL120" s="1228"/>
      <c r="AM120" s="1228"/>
      <c r="AN120" s="1228"/>
      <c r="AO120" s="1228"/>
      <c r="AP120" s="1229"/>
      <c r="AQ120" s="3"/>
      <c r="AR120" s="3"/>
      <c r="AS120" s="3"/>
      <c r="AT120" s="627"/>
      <c r="AU120" s="628"/>
      <c r="AV120" s="1235"/>
      <c r="AW120" s="1236"/>
      <c r="AX120" s="1236"/>
      <c r="AY120" s="1236"/>
      <c r="AZ120" s="1237"/>
      <c r="BA120" s="3"/>
      <c r="BB120" s="3"/>
      <c r="BC120" s="2"/>
      <c r="BF120" s="618"/>
      <c r="BG120" s="618"/>
      <c r="BH120" s="618"/>
      <c r="BI120" s="618"/>
    </row>
    <row r="121" spans="1:96" s="25" customFormat="1" ht="14.45" customHeight="1">
      <c r="A121" s="3"/>
      <c r="B121" s="63"/>
      <c r="C121" s="50"/>
      <c r="D121" s="50"/>
      <c r="E121" s="50"/>
      <c r="F121" s="50"/>
      <c r="G121" s="50"/>
      <c r="H121" s="50"/>
      <c r="I121" s="50"/>
      <c r="J121" s="50"/>
      <c r="K121" s="50"/>
      <c r="L121" s="50"/>
      <c r="M121" s="48"/>
      <c r="N121" s="48"/>
      <c r="O121" s="48"/>
      <c r="P121" s="48"/>
      <c r="Q121" s="48"/>
      <c r="R121" s="48"/>
      <c r="S121" s="48"/>
      <c r="T121" s="48"/>
      <c r="U121" s="48"/>
      <c r="V121" s="48"/>
      <c r="W121" s="48"/>
      <c r="X121" s="48"/>
      <c r="Y121" s="48"/>
      <c r="Z121" s="48"/>
      <c r="AA121" s="48"/>
      <c r="AB121" s="48"/>
      <c r="AC121" s="15"/>
      <c r="AD121" s="48"/>
      <c r="AE121" s="48"/>
      <c r="AF121" s="48"/>
      <c r="AG121" s="48"/>
      <c r="AH121" s="48"/>
      <c r="AI121" s="48"/>
      <c r="AJ121" s="48"/>
      <c r="AK121" s="48"/>
      <c r="AL121" s="48"/>
      <c r="AM121" s="48"/>
      <c r="AN121" s="48"/>
      <c r="AO121" s="48"/>
      <c r="AP121" s="48"/>
      <c r="AQ121" s="48"/>
      <c r="AR121" s="48"/>
      <c r="AS121" s="48"/>
      <c r="AT121" s="48"/>
      <c r="AU121" s="48"/>
      <c r="AV121" s="48"/>
      <c r="AW121" s="772" t="s">
        <v>73</v>
      </c>
      <c r="AX121" s="772"/>
      <c r="AY121" s="772"/>
      <c r="AZ121" s="772"/>
      <c r="BA121" s="48"/>
      <c r="BB121" s="3"/>
      <c r="BC121" s="2"/>
      <c r="BF121" s="618"/>
      <c r="BG121" s="618"/>
      <c r="BH121" s="618"/>
      <c r="BI121" s="618"/>
    </row>
    <row r="122" spans="1:96" s="3" customFormat="1" ht="14.25" customHeight="1">
      <c r="A122" s="4"/>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F122" s="618"/>
      <c r="BG122" s="618"/>
      <c r="BH122" s="618"/>
      <c r="BI122" s="618"/>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row>
    <row r="123" spans="1:96" s="45" customFormat="1" ht="18" customHeight="1">
      <c r="A123" s="1"/>
      <c r="B123" s="860" t="s">
        <v>128</v>
      </c>
      <c r="C123" s="860"/>
      <c r="D123" s="860"/>
      <c r="E123" s="860"/>
      <c r="F123" s="860"/>
      <c r="G123" s="860"/>
      <c r="H123" s="860"/>
      <c r="I123" s="860"/>
      <c r="J123" s="860"/>
      <c r="K123" s="860"/>
      <c r="L123" s="860"/>
      <c r="M123" s="860"/>
      <c r="N123" s="860"/>
      <c r="O123" s="860"/>
      <c r="P123" s="860"/>
      <c r="Q123" s="860"/>
      <c r="R123" s="860"/>
      <c r="S123" s="860"/>
      <c r="T123" s="860"/>
      <c r="U123" s="860"/>
      <c r="V123" s="860"/>
      <c r="W123" s="860"/>
      <c r="X123" s="860"/>
      <c r="Y123" s="860"/>
      <c r="AA123" s="860" t="s">
        <v>95</v>
      </c>
      <c r="AB123" s="860"/>
      <c r="AC123" s="860"/>
      <c r="AD123" s="860"/>
      <c r="AE123" s="860"/>
      <c r="AF123" s="860"/>
      <c r="AG123" s="860"/>
      <c r="AL123" s="29"/>
      <c r="AM123" s="29"/>
      <c r="AN123" s="29"/>
      <c r="AO123" s="29"/>
      <c r="AP123" s="29"/>
      <c r="AQ123" s="29"/>
      <c r="AR123" s="29"/>
      <c r="AS123" s="29"/>
      <c r="AT123" s="29"/>
      <c r="AU123" s="29"/>
      <c r="AV123" s="29"/>
      <c r="AW123" s="29"/>
      <c r="AX123" s="29"/>
      <c r="AY123" s="29"/>
      <c r="AZ123" s="29"/>
      <c r="BA123" s="29"/>
      <c r="BB123" s="29"/>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row>
    <row r="124" spans="1:96" s="45" customFormat="1" ht="18" customHeight="1" thickBot="1">
      <c r="A124" s="1"/>
      <c r="B124" s="860"/>
      <c r="C124" s="860"/>
      <c r="D124" s="860"/>
      <c r="E124" s="860"/>
      <c r="F124" s="860"/>
      <c r="G124" s="860"/>
      <c r="H124" s="860"/>
      <c r="I124" s="860"/>
      <c r="J124" s="860"/>
      <c r="K124" s="860"/>
      <c r="L124" s="860"/>
      <c r="M124" s="860"/>
      <c r="N124" s="860"/>
      <c r="O124" s="860"/>
      <c r="P124" s="860"/>
      <c r="Q124" s="860"/>
      <c r="R124" s="860"/>
      <c r="S124" s="860"/>
      <c r="T124" s="860"/>
      <c r="U124" s="860"/>
      <c r="V124" s="860"/>
      <c r="W124" s="860"/>
      <c r="X124" s="860"/>
      <c r="Y124" s="860"/>
      <c r="AA124" s="860"/>
      <c r="AB124" s="860"/>
      <c r="AC124" s="860"/>
      <c r="AD124" s="860"/>
      <c r="AE124" s="860"/>
      <c r="AF124" s="860"/>
      <c r="AG124" s="860"/>
      <c r="AL124" s="29"/>
      <c r="AM124" s="29"/>
      <c r="AN124" s="29"/>
      <c r="AO124" s="29"/>
      <c r="AP124" s="29"/>
      <c r="AQ124" s="29"/>
      <c r="AR124" s="29"/>
      <c r="AS124" s="29"/>
      <c r="AT124" s="29"/>
      <c r="AU124" s="29"/>
      <c r="AV124" s="29"/>
      <c r="AW124" s="29"/>
      <c r="AX124" s="29"/>
      <c r="AY124" s="29"/>
      <c r="AZ124" s="29"/>
      <c r="BA124" s="29"/>
      <c r="BB124" s="29"/>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row>
    <row r="125" spans="1:96" ht="18" customHeight="1">
      <c r="B125" s="1169" t="str">
        <f>IF(OR(AW166&lt;&gt;0,'②異動情報・学校情報・機構に送付が必要な理由（学校入力用）'!U23=""),"",'②異動情報・学校情報・機構に送付が必要な理由（学校入力用）'!U23)</f>
        <v/>
      </c>
      <c r="C125" s="1170"/>
      <c r="D125" s="1170"/>
      <c r="E125" s="1170"/>
      <c r="F125" s="1170"/>
      <c r="G125" s="1170"/>
      <c r="H125" s="1170"/>
      <c r="I125" s="1170"/>
      <c r="J125" s="1170"/>
      <c r="K125" s="1170"/>
      <c r="L125" s="1170"/>
      <c r="M125" s="1170"/>
      <c r="N125" s="1170"/>
      <c r="O125" s="1170"/>
      <c r="P125" s="1170"/>
      <c r="Q125" s="1170"/>
      <c r="R125" s="1170"/>
      <c r="S125" s="1170"/>
      <c r="T125" s="1170"/>
      <c r="U125" s="1170"/>
      <c r="V125" s="1170"/>
      <c r="W125" s="1170"/>
      <c r="X125" s="1170"/>
      <c r="Y125" s="1171"/>
      <c r="Z125" s="187"/>
      <c r="AA125" s="850" t="str">
        <f>IF(OR(AW166&lt;&gt;0,AN62="",AN56=""),"紙様式を使用の場合、記入不要欄です。Excel様式を使用していただくと必要処理が自動で表示されます。",IF(BN138&gt;0,"スカラACで"&amp;BP157&amp;"処理不要です。異動願（届）を異動・補導係に送付してください。",CLEAN("辞退時の総合認定は"&amp;AN62&amp;"です。"&amp;VLOOKUP(BF118,BF73:CH117,12,FALSE))))</f>
        <v>紙様式を使用の場合、記入不要欄です。Excel様式を使用していただくと必要処理が自動で表示されます。</v>
      </c>
      <c r="AB125" s="851"/>
      <c r="AC125" s="851"/>
      <c r="AD125" s="851"/>
      <c r="AE125" s="851"/>
      <c r="AF125" s="851"/>
      <c r="AG125" s="851"/>
      <c r="AH125" s="851"/>
      <c r="AI125" s="851"/>
      <c r="AJ125" s="851"/>
      <c r="AK125" s="851"/>
      <c r="AL125" s="851"/>
      <c r="AM125" s="851"/>
      <c r="AN125" s="851"/>
      <c r="AO125" s="851"/>
      <c r="AP125" s="851"/>
      <c r="AQ125" s="851"/>
      <c r="AR125" s="851"/>
      <c r="AS125" s="851"/>
      <c r="AT125" s="851"/>
      <c r="AU125" s="851"/>
      <c r="AV125" s="851"/>
      <c r="AW125" s="851"/>
      <c r="AX125" s="851"/>
      <c r="AY125" s="851"/>
      <c r="AZ125" s="851"/>
      <c r="BA125" s="851"/>
      <c r="BB125" s="85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row>
    <row r="126" spans="1:96" ht="18" customHeight="1">
      <c r="B126" s="1172"/>
      <c r="C126" s="1173"/>
      <c r="D126" s="1173"/>
      <c r="E126" s="1173"/>
      <c r="F126" s="1173"/>
      <c r="G126" s="1173"/>
      <c r="H126" s="1173"/>
      <c r="I126" s="1173"/>
      <c r="J126" s="1173"/>
      <c r="K126" s="1173"/>
      <c r="L126" s="1173"/>
      <c r="M126" s="1173"/>
      <c r="N126" s="1173"/>
      <c r="O126" s="1173"/>
      <c r="P126" s="1173"/>
      <c r="Q126" s="1173"/>
      <c r="R126" s="1173"/>
      <c r="S126" s="1173"/>
      <c r="T126" s="1173"/>
      <c r="U126" s="1173"/>
      <c r="V126" s="1173"/>
      <c r="W126" s="1173"/>
      <c r="X126" s="1173"/>
      <c r="Y126" s="1174"/>
      <c r="Z126" s="187"/>
      <c r="AA126" s="853"/>
      <c r="AB126" s="854"/>
      <c r="AC126" s="854"/>
      <c r="AD126" s="854"/>
      <c r="AE126" s="854"/>
      <c r="AF126" s="854"/>
      <c r="AG126" s="854"/>
      <c r="AH126" s="854"/>
      <c r="AI126" s="854"/>
      <c r="AJ126" s="854"/>
      <c r="AK126" s="854"/>
      <c r="AL126" s="854"/>
      <c r="AM126" s="854"/>
      <c r="AN126" s="854"/>
      <c r="AO126" s="854"/>
      <c r="AP126" s="854"/>
      <c r="AQ126" s="854"/>
      <c r="AR126" s="854"/>
      <c r="AS126" s="854"/>
      <c r="AT126" s="854"/>
      <c r="AU126" s="854"/>
      <c r="AV126" s="854"/>
      <c r="AW126" s="854"/>
      <c r="AX126" s="854"/>
      <c r="AY126" s="854"/>
      <c r="AZ126" s="854"/>
      <c r="BA126" s="854"/>
      <c r="BB126" s="855"/>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row>
    <row r="127" spans="1:96" ht="18" customHeight="1">
      <c r="B127" s="1172"/>
      <c r="C127" s="1173"/>
      <c r="D127" s="1173"/>
      <c r="E127" s="1173"/>
      <c r="F127" s="1173"/>
      <c r="G127" s="1173"/>
      <c r="H127" s="1173"/>
      <c r="I127" s="1173"/>
      <c r="J127" s="1173"/>
      <c r="K127" s="1173"/>
      <c r="L127" s="1173"/>
      <c r="M127" s="1173"/>
      <c r="N127" s="1173"/>
      <c r="O127" s="1173"/>
      <c r="P127" s="1173"/>
      <c r="Q127" s="1173"/>
      <c r="R127" s="1173"/>
      <c r="S127" s="1173"/>
      <c r="T127" s="1173"/>
      <c r="U127" s="1173"/>
      <c r="V127" s="1173"/>
      <c r="W127" s="1173"/>
      <c r="X127" s="1173"/>
      <c r="Y127" s="1174"/>
      <c r="Z127" s="187"/>
      <c r="AA127" s="853"/>
      <c r="AB127" s="854"/>
      <c r="AC127" s="854"/>
      <c r="AD127" s="854"/>
      <c r="AE127" s="854"/>
      <c r="AF127" s="854"/>
      <c r="AG127" s="854"/>
      <c r="AH127" s="854"/>
      <c r="AI127" s="854"/>
      <c r="AJ127" s="854"/>
      <c r="AK127" s="854"/>
      <c r="AL127" s="854"/>
      <c r="AM127" s="854"/>
      <c r="AN127" s="854"/>
      <c r="AO127" s="854"/>
      <c r="AP127" s="854"/>
      <c r="AQ127" s="854"/>
      <c r="AR127" s="854"/>
      <c r="AS127" s="854"/>
      <c r="AT127" s="854"/>
      <c r="AU127" s="854"/>
      <c r="AV127" s="854"/>
      <c r="AW127" s="854"/>
      <c r="AX127" s="854"/>
      <c r="AY127" s="854"/>
      <c r="AZ127" s="854"/>
      <c r="BA127" s="854"/>
      <c r="BB127" s="855"/>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row>
    <row r="128" spans="1:96" ht="18" customHeight="1">
      <c r="B128" s="1172"/>
      <c r="C128" s="1173"/>
      <c r="D128" s="1173"/>
      <c r="E128" s="1173"/>
      <c r="F128" s="1173"/>
      <c r="G128" s="1173"/>
      <c r="H128" s="1173"/>
      <c r="I128" s="1173"/>
      <c r="J128" s="1173"/>
      <c r="K128" s="1173"/>
      <c r="L128" s="1173"/>
      <c r="M128" s="1173"/>
      <c r="N128" s="1173"/>
      <c r="O128" s="1173"/>
      <c r="P128" s="1173"/>
      <c r="Q128" s="1173"/>
      <c r="R128" s="1173"/>
      <c r="S128" s="1173"/>
      <c r="T128" s="1173"/>
      <c r="U128" s="1173"/>
      <c r="V128" s="1173"/>
      <c r="W128" s="1173"/>
      <c r="X128" s="1173"/>
      <c r="Y128" s="1174"/>
      <c r="Z128" s="187"/>
      <c r="AA128" s="853"/>
      <c r="AB128" s="854"/>
      <c r="AC128" s="854"/>
      <c r="AD128" s="854"/>
      <c r="AE128" s="854"/>
      <c r="AF128" s="854"/>
      <c r="AG128" s="854"/>
      <c r="AH128" s="854"/>
      <c r="AI128" s="854"/>
      <c r="AJ128" s="854"/>
      <c r="AK128" s="854"/>
      <c r="AL128" s="854"/>
      <c r="AM128" s="854"/>
      <c r="AN128" s="854"/>
      <c r="AO128" s="854"/>
      <c r="AP128" s="854"/>
      <c r="AQ128" s="854"/>
      <c r="AR128" s="854"/>
      <c r="AS128" s="854"/>
      <c r="AT128" s="854"/>
      <c r="AU128" s="854"/>
      <c r="AV128" s="854"/>
      <c r="AW128" s="854"/>
      <c r="AX128" s="854"/>
      <c r="AY128" s="854"/>
      <c r="AZ128" s="854"/>
      <c r="BA128" s="854"/>
      <c r="BB128" s="855"/>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860"/>
      <c r="CI128" s="860"/>
      <c r="CJ128" s="860"/>
      <c r="CK128" s="860"/>
      <c r="CL128" s="860"/>
      <c r="CM128" s="860"/>
      <c r="CN128" s="860"/>
      <c r="CO128" s="860"/>
      <c r="CP128" s="860"/>
      <c r="CQ128" s="860"/>
      <c r="CR128" s="860"/>
    </row>
    <row r="129" spans="2:96" ht="18" customHeight="1" thickBot="1">
      <c r="B129" s="1175"/>
      <c r="C129" s="1176"/>
      <c r="D129" s="1176"/>
      <c r="E129" s="1176"/>
      <c r="F129" s="1176"/>
      <c r="G129" s="1176"/>
      <c r="H129" s="1176"/>
      <c r="I129" s="1176"/>
      <c r="J129" s="1176"/>
      <c r="K129" s="1176"/>
      <c r="L129" s="1176"/>
      <c r="M129" s="1176"/>
      <c r="N129" s="1176"/>
      <c r="O129" s="1176"/>
      <c r="P129" s="1176"/>
      <c r="Q129" s="1176"/>
      <c r="R129" s="1176"/>
      <c r="S129" s="1176"/>
      <c r="T129" s="1176"/>
      <c r="U129" s="1176"/>
      <c r="V129" s="1176"/>
      <c r="W129" s="1176"/>
      <c r="X129" s="1176"/>
      <c r="Y129" s="1177"/>
      <c r="Z129" s="187"/>
      <c r="AA129" s="856"/>
      <c r="AB129" s="857"/>
      <c r="AC129" s="857"/>
      <c r="AD129" s="857"/>
      <c r="AE129" s="857"/>
      <c r="AF129" s="857"/>
      <c r="AG129" s="857"/>
      <c r="AH129" s="857"/>
      <c r="AI129" s="857"/>
      <c r="AJ129" s="857"/>
      <c r="AK129" s="857"/>
      <c r="AL129" s="857"/>
      <c r="AM129" s="857"/>
      <c r="AN129" s="857"/>
      <c r="AO129" s="857"/>
      <c r="AP129" s="857"/>
      <c r="AQ129" s="857"/>
      <c r="AR129" s="857"/>
      <c r="AS129" s="857"/>
      <c r="AT129" s="857"/>
      <c r="AU129" s="857"/>
      <c r="AV129" s="857"/>
      <c r="AW129" s="857"/>
      <c r="AX129" s="857"/>
      <c r="AY129" s="857"/>
      <c r="AZ129" s="857"/>
      <c r="BA129" s="857"/>
      <c r="BB129" s="858"/>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860"/>
      <c r="CI129" s="860"/>
      <c r="CJ129" s="860"/>
      <c r="CK129" s="860"/>
      <c r="CL129" s="860"/>
      <c r="CM129" s="860"/>
      <c r="CN129" s="860"/>
      <c r="CO129" s="860"/>
      <c r="CP129" s="860"/>
      <c r="CQ129" s="860"/>
      <c r="CR129" s="860"/>
    </row>
    <row r="130" spans="2:96" ht="14.25" customHeight="1">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29"/>
      <c r="BF130" s="860"/>
      <c r="BG130" s="860"/>
      <c r="BH130" s="860"/>
      <c r="BI130" s="860"/>
      <c r="BJ130" s="860"/>
      <c r="BK130" s="860"/>
      <c r="BL130" s="860"/>
      <c r="BM130" s="860"/>
      <c r="BN130" s="860"/>
      <c r="BO130" s="860"/>
      <c r="BP130" s="860"/>
      <c r="BQ130" s="860"/>
      <c r="BR130" s="860"/>
      <c r="BS130" s="860"/>
      <c r="BT130" s="860"/>
      <c r="BU130" s="860"/>
      <c r="BV130" s="860"/>
      <c r="BW130" s="860"/>
      <c r="BX130" s="860"/>
      <c r="BY130" s="860"/>
      <c r="BZ130" s="860"/>
      <c r="CA130" s="860"/>
      <c r="CB130" s="860"/>
      <c r="CC130" s="12"/>
      <c r="CD130" s="12"/>
      <c r="CE130" s="12"/>
      <c r="CF130" s="12"/>
      <c r="CG130" s="12"/>
      <c r="CH130" s="1155"/>
      <c r="CI130" s="1155"/>
      <c r="CJ130" s="1155"/>
      <c r="CK130" s="1155"/>
      <c r="CL130" s="1155"/>
      <c r="CM130" s="1155"/>
      <c r="CN130" s="1156"/>
      <c r="CO130" s="1156"/>
      <c r="CP130" s="1156"/>
      <c r="CQ130" s="1156"/>
      <c r="CR130" s="1156"/>
    </row>
    <row r="131" spans="2:96" ht="14.25" customHeight="1">
      <c r="B131" s="860" t="s">
        <v>98</v>
      </c>
      <c r="C131" s="860"/>
      <c r="D131" s="860"/>
      <c r="E131" s="860"/>
      <c r="F131" s="860"/>
      <c r="G131" s="860"/>
      <c r="H131" s="860"/>
      <c r="I131" s="860"/>
      <c r="J131" s="860"/>
      <c r="K131" s="860"/>
      <c r="L131" s="860"/>
      <c r="M131" s="860"/>
      <c r="N131" s="860"/>
      <c r="O131" s="860"/>
      <c r="P131" s="860"/>
      <c r="Q131" s="860"/>
      <c r="R131" s="860"/>
      <c r="S131" s="860"/>
      <c r="T131" s="860"/>
      <c r="U131" s="860"/>
      <c r="V131" s="860"/>
      <c r="W131" s="860"/>
      <c r="X131" s="860"/>
      <c r="Y131" s="860"/>
      <c r="AA131" s="860" t="s">
        <v>138</v>
      </c>
      <c r="AB131" s="860"/>
      <c r="AC131" s="860"/>
      <c r="AD131" s="860"/>
      <c r="AE131" s="860"/>
      <c r="AF131" s="860"/>
      <c r="AG131" s="860"/>
      <c r="AH131" s="860"/>
      <c r="AI131" s="860"/>
      <c r="AJ131" s="860"/>
      <c r="AK131" s="860"/>
      <c r="AL131" s="860"/>
      <c r="AM131" s="860"/>
      <c r="AN131" s="860"/>
      <c r="AO131" s="860"/>
      <c r="AP131" s="860"/>
      <c r="AQ131" s="860"/>
      <c r="AR131" s="860"/>
      <c r="AS131" s="860"/>
      <c r="AT131" s="860"/>
      <c r="AU131" s="860"/>
      <c r="AV131" s="860"/>
      <c r="AW131" s="860"/>
      <c r="AX131" s="860"/>
      <c r="AY131" s="860"/>
      <c r="AZ131" s="860"/>
      <c r="BA131" s="860"/>
      <c r="BB131" s="860"/>
      <c r="BC131" s="860"/>
      <c r="BF131" s="860"/>
      <c r="BG131" s="860"/>
      <c r="BH131" s="860"/>
      <c r="BI131" s="860"/>
      <c r="BJ131" s="860"/>
      <c r="BK131" s="860"/>
      <c r="BL131" s="860"/>
      <c r="BM131" s="860"/>
      <c r="BN131" s="860"/>
      <c r="BO131" s="860"/>
      <c r="BP131" s="860"/>
      <c r="BQ131" s="860"/>
      <c r="BR131" s="860"/>
      <c r="BS131" s="860"/>
      <c r="BT131" s="860"/>
      <c r="BU131" s="860"/>
      <c r="BV131" s="860"/>
      <c r="BW131" s="860"/>
      <c r="BX131" s="860"/>
      <c r="BY131" s="860"/>
      <c r="BZ131" s="860"/>
      <c r="CA131" s="860"/>
      <c r="CB131" s="860"/>
      <c r="CC131" s="12"/>
      <c r="CD131" s="12"/>
      <c r="CE131" s="12"/>
      <c r="CF131" s="12"/>
      <c r="CG131" s="12"/>
      <c r="CH131" s="1155"/>
      <c r="CI131" s="1155"/>
      <c r="CJ131" s="1155"/>
      <c r="CK131" s="1155"/>
      <c r="CL131" s="1155"/>
      <c r="CM131" s="1155"/>
      <c r="CN131" s="1156"/>
      <c r="CO131" s="1156"/>
      <c r="CP131" s="1156"/>
      <c r="CQ131" s="1156"/>
      <c r="CR131" s="1156"/>
    </row>
    <row r="132" spans="2:96" ht="14.25" customHeight="1">
      <c r="B132" s="860"/>
      <c r="C132" s="860"/>
      <c r="D132" s="860"/>
      <c r="E132" s="860"/>
      <c r="F132" s="860"/>
      <c r="G132" s="860"/>
      <c r="H132" s="860"/>
      <c r="I132" s="860"/>
      <c r="J132" s="860"/>
      <c r="K132" s="860"/>
      <c r="L132" s="860"/>
      <c r="M132" s="860"/>
      <c r="N132" s="860"/>
      <c r="O132" s="860"/>
      <c r="P132" s="860"/>
      <c r="Q132" s="860"/>
      <c r="R132" s="860"/>
      <c r="S132" s="860"/>
      <c r="T132" s="860"/>
      <c r="U132" s="860"/>
      <c r="V132" s="860"/>
      <c r="W132" s="860"/>
      <c r="X132" s="860"/>
      <c r="Y132" s="860"/>
      <c r="AA132" s="860"/>
      <c r="AB132" s="860"/>
      <c r="AC132" s="860"/>
      <c r="AD132" s="860"/>
      <c r="AE132" s="860"/>
      <c r="AF132" s="860"/>
      <c r="AG132" s="860"/>
      <c r="AH132" s="860"/>
      <c r="AI132" s="860"/>
      <c r="AJ132" s="860"/>
      <c r="AK132" s="860"/>
      <c r="AL132" s="860"/>
      <c r="AM132" s="860"/>
      <c r="AN132" s="860"/>
      <c r="AO132" s="860"/>
      <c r="AP132" s="860"/>
      <c r="AQ132" s="860"/>
      <c r="AR132" s="860"/>
      <c r="AS132" s="860"/>
      <c r="AT132" s="860"/>
      <c r="AU132" s="860"/>
      <c r="AV132" s="860"/>
      <c r="AW132" s="860"/>
      <c r="AX132" s="860"/>
      <c r="AY132" s="860"/>
      <c r="AZ132" s="860"/>
      <c r="BA132" s="860"/>
      <c r="BB132" s="860"/>
      <c r="BC132" s="860"/>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155"/>
      <c r="CI132" s="1155"/>
      <c r="CJ132" s="1155"/>
      <c r="CK132" s="1155"/>
      <c r="CL132" s="1155"/>
      <c r="CM132" s="1155"/>
      <c r="CN132" s="1156"/>
      <c r="CO132" s="1156"/>
      <c r="CP132" s="1156"/>
      <c r="CQ132" s="1156"/>
      <c r="CR132" s="1156"/>
    </row>
    <row r="133" spans="2:96" ht="14.25" customHeight="1">
      <c r="B133" s="210"/>
      <c r="C133" s="210"/>
      <c r="D133" s="861" t="s">
        <v>10</v>
      </c>
      <c r="E133" s="861"/>
      <c r="F133" s="861"/>
      <c r="G133" s="861"/>
      <c r="H133" s="861"/>
      <c r="I133" s="861"/>
      <c r="J133" s="861"/>
      <c r="K133" s="861"/>
      <c r="L133" s="861"/>
      <c r="M133" s="861"/>
      <c r="N133" s="861"/>
      <c r="O133" s="861"/>
      <c r="P133" s="861"/>
      <c r="Q133" s="861"/>
      <c r="R133" s="861"/>
      <c r="S133" s="861"/>
      <c r="T133" s="861"/>
      <c r="U133" s="861"/>
      <c r="V133" s="210"/>
      <c r="W133" s="210"/>
      <c r="X133" s="210"/>
      <c r="Y133" s="210"/>
      <c r="AA133" s="210"/>
      <c r="AB133" s="862" t="s">
        <v>151</v>
      </c>
      <c r="AC133" s="862"/>
      <c r="AD133" s="862"/>
      <c r="AE133" s="862"/>
      <c r="AF133" s="862"/>
      <c r="AG133" s="862"/>
      <c r="AH133" s="862"/>
      <c r="AI133" s="862"/>
      <c r="AJ133" s="862"/>
      <c r="AK133" s="862"/>
      <c r="AL133" s="862"/>
      <c r="AM133" s="862"/>
      <c r="AN133" s="862"/>
      <c r="AO133" s="862"/>
      <c r="AP133" s="862"/>
      <c r="AQ133" s="862"/>
      <c r="AR133" s="862"/>
      <c r="AS133" s="862"/>
      <c r="AT133" s="862"/>
      <c r="AU133" s="862"/>
      <c r="AV133" s="862"/>
      <c r="AW133" s="862"/>
      <c r="AX133" s="862"/>
      <c r="AY133" s="862"/>
      <c r="AZ133" s="862"/>
      <c r="BA133" s="862"/>
      <c r="BB133" s="862"/>
      <c r="BC133" s="210"/>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155"/>
      <c r="CI133" s="1155"/>
      <c r="CJ133" s="1155"/>
      <c r="CK133" s="1155"/>
      <c r="CL133" s="1155"/>
      <c r="CM133" s="1155"/>
      <c r="CN133" s="1156"/>
      <c r="CO133" s="1156"/>
      <c r="CP133" s="1156"/>
      <c r="CQ133" s="1156"/>
      <c r="CR133" s="1156"/>
    </row>
    <row r="134" spans="2:96" ht="14.25" customHeight="1" thickBot="1">
      <c r="B134" s="215"/>
      <c r="C134" s="215"/>
      <c r="D134" s="861"/>
      <c r="E134" s="861"/>
      <c r="F134" s="861"/>
      <c r="G134" s="861"/>
      <c r="H134" s="861"/>
      <c r="I134" s="861"/>
      <c r="J134" s="861"/>
      <c r="K134" s="861"/>
      <c r="L134" s="861"/>
      <c r="M134" s="861"/>
      <c r="N134" s="861"/>
      <c r="O134" s="861"/>
      <c r="P134" s="861"/>
      <c r="Q134" s="861"/>
      <c r="R134" s="861"/>
      <c r="S134" s="861"/>
      <c r="T134" s="861"/>
      <c r="U134" s="861"/>
      <c r="V134" s="215"/>
      <c r="W134" s="215"/>
      <c r="X134" s="215"/>
      <c r="Y134" s="215"/>
      <c r="AA134" s="215"/>
      <c r="AB134" s="862"/>
      <c r="AC134" s="862"/>
      <c r="AD134" s="862"/>
      <c r="AE134" s="862"/>
      <c r="AF134" s="862"/>
      <c r="AG134" s="862"/>
      <c r="AH134" s="862"/>
      <c r="AI134" s="862"/>
      <c r="AJ134" s="862"/>
      <c r="AK134" s="862"/>
      <c r="AL134" s="862"/>
      <c r="AM134" s="862"/>
      <c r="AN134" s="862"/>
      <c r="AO134" s="862"/>
      <c r="AP134" s="862"/>
      <c r="AQ134" s="862"/>
      <c r="AR134" s="862"/>
      <c r="AS134" s="862"/>
      <c r="AT134" s="862"/>
      <c r="AU134" s="862"/>
      <c r="AV134" s="862"/>
      <c r="AW134" s="862"/>
      <c r="AX134" s="862"/>
      <c r="AY134" s="862"/>
      <c r="AZ134" s="862"/>
      <c r="BA134" s="862"/>
      <c r="BB134" s="862"/>
      <c r="BC134" s="215"/>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155"/>
      <c r="CI134" s="1155"/>
      <c r="CJ134" s="1155"/>
      <c r="CK134" s="1155"/>
      <c r="CL134" s="1155"/>
      <c r="CM134" s="1155"/>
      <c r="CN134" s="1156"/>
      <c r="CO134" s="1156"/>
      <c r="CP134" s="1156"/>
      <c r="CQ134" s="1156"/>
      <c r="CR134" s="1156"/>
    </row>
    <row r="135" spans="2:96" ht="14.25" customHeight="1">
      <c r="D135" s="1249" t="s">
        <v>131</v>
      </c>
      <c r="E135" s="1249"/>
      <c r="F135" s="1249"/>
      <c r="G135" s="1249"/>
      <c r="H135" s="1249"/>
      <c r="I135" s="849" t="str">
        <f>IF(AW166&lt;&gt;0,"",'②異動情報・学校情報・機構に送付が必要な理由（学校入力用）'!CV37)</f>
        <v/>
      </c>
      <c r="J135" s="849"/>
      <c r="K135" s="849"/>
      <c r="L135" s="849"/>
      <c r="M135" s="1159" t="s">
        <v>0</v>
      </c>
      <c r="N135" s="849" t="str">
        <f>IF(AW166&lt;&gt;0,"",'②異動情報・学校情報・機構に送付が必要な理由（学校入力用）'!CX37)</f>
        <v/>
      </c>
      <c r="O135" s="849"/>
      <c r="P135" s="849"/>
      <c r="Q135" s="1159" t="s">
        <v>1</v>
      </c>
      <c r="R135" s="849" t="str">
        <f>IF(AW166&lt;&gt;0,"",'②異動情報・学校情報・機構に送付が必要な理由（学校入力用）'!CZ37)</f>
        <v/>
      </c>
      <c r="S135" s="849"/>
      <c r="T135" s="849"/>
      <c r="U135" s="1159" t="s">
        <v>2</v>
      </c>
      <c r="AA135" s="154"/>
      <c r="AB135" s="1154" t="str">
        <f>IF(OR(AW166&lt;&gt;0,'②異動情報・学校情報・機構に送付が必要な理由（学校入力用）'!V55=""),"",'②異動情報・学校情報・機構に送付が必要な理由（学校入力用）'!V55)</f>
        <v/>
      </c>
      <c r="AC135" s="1154"/>
      <c r="AD135" s="583" t="s">
        <v>129</v>
      </c>
      <c r="AE135" s="583"/>
      <c r="AF135" s="583"/>
      <c r="AG135" s="583"/>
      <c r="AH135" s="583"/>
      <c r="AI135" s="157"/>
      <c r="AJ135" s="154"/>
      <c r="AK135" s="1154" t="str">
        <f>IF(OR(AW166&lt;&gt;0,'②異動情報・学校情報・機構に送付が必要な理由（学校入力用）'!AE55=""),"",'②異動情報・学校情報・機構に送付が必要な理由（学校入力用）'!AE55)</f>
        <v/>
      </c>
      <c r="AL135" s="1154"/>
      <c r="AM135" s="1178" t="s">
        <v>161</v>
      </c>
      <c r="AN135" s="599"/>
      <c r="AO135" s="599"/>
      <c r="AP135" s="599"/>
      <c r="AQ135" s="599"/>
      <c r="AR135" s="599"/>
      <c r="AS135" s="599"/>
      <c r="AT135" s="599"/>
      <c r="AU135" s="599"/>
      <c r="AV135" s="599"/>
      <c r="AW135" s="599"/>
      <c r="AX135" s="599"/>
      <c r="AY135" s="599"/>
      <c r="AZ135" s="599"/>
      <c r="BA135" s="599"/>
      <c r="BB135" s="599"/>
      <c r="BC135" s="15"/>
      <c r="BF135" s="12"/>
      <c r="BG135" s="12"/>
      <c r="BH135" s="432">
        <f>IF(AB135="✔",1,0)</f>
        <v>0</v>
      </c>
      <c r="BI135" s="1219"/>
      <c r="BJ135" s="418"/>
      <c r="BK135" s="432">
        <f>IF(AK135="✔",1,0)</f>
        <v>0</v>
      </c>
      <c r="BL135" s="1219"/>
      <c r="BM135" s="418"/>
      <c r="BN135" s="12"/>
      <c r="BO135" s="12"/>
      <c r="BP135" s="12"/>
      <c r="BQ135" s="12"/>
      <c r="BR135" s="12"/>
      <c r="BS135" s="12"/>
      <c r="BT135" s="12"/>
      <c r="BU135" s="12"/>
      <c r="BV135" s="12"/>
      <c r="BW135" s="12"/>
      <c r="BX135" s="12"/>
      <c r="BY135" s="12"/>
      <c r="BZ135" s="12"/>
      <c r="CA135" s="12"/>
      <c r="CB135" s="12"/>
      <c r="CC135" s="12"/>
      <c r="CD135" s="12"/>
      <c r="CE135" s="12"/>
      <c r="CF135" s="12"/>
      <c r="CG135" s="12"/>
      <c r="CH135" s="1155"/>
      <c r="CI135" s="1155"/>
      <c r="CJ135" s="1155"/>
      <c r="CK135" s="1155"/>
      <c r="CL135" s="1155"/>
      <c r="CM135" s="1155"/>
      <c r="CN135" s="1156"/>
      <c r="CO135" s="1156"/>
      <c r="CP135" s="1156"/>
      <c r="CQ135" s="1156"/>
      <c r="CR135" s="1156"/>
    </row>
    <row r="136" spans="2:96" ht="14.25" customHeight="1">
      <c r="D136" s="1249"/>
      <c r="E136" s="1249"/>
      <c r="F136" s="1249"/>
      <c r="G136" s="1249"/>
      <c r="H136" s="1249"/>
      <c r="I136" s="849"/>
      <c r="J136" s="849"/>
      <c r="K136" s="849"/>
      <c r="L136" s="849"/>
      <c r="M136" s="1159"/>
      <c r="N136" s="849"/>
      <c r="O136" s="849"/>
      <c r="P136" s="849"/>
      <c r="Q136" s="1159"/>
      <c r="R136" s="849"/>
      <c r="S136" s="849"/>
      <c r="T136" s="849"/>
      <c r="U136" s="1159"/>
      <c r="AA136" s="154"/>
      <c r="AB136" s="1154"/>
      <c r="AC136" s="1154"/>
      <c r="AD136" s="583"/>
      <c r="AE136" s="583"/>
      <c r="AF136" s="583"/>
      <c r="AG136" s="583"/>
      <c r="AH136" s="583"/>
      <c r="AI136" s="157"/>
      <c r="AJ136" s="154"/>
      <c r="AK136" s="1154"/>
      <c r="AL136" s="1154"/>
      <c r="AM136" s="1178"/>
      <c r="AN136" s="599"/>
      <c r="AO136" s="599"/>
      <c r="AP136" s="599"/>
      <c r="AQ136" s="599"/>
      <c r="AR136" s="599"/>
      <c r="AS136" s="599"/>
      <c r="AT136" s="599"/>
      <c r="AU136" s="599"/>
      <c r="AV136" s="599"/>
      <c r="AW136" s="599"/>
      <c r="AX136" s="599"/>
      <c r="AY136" s="599"/>
      <c r="AZ136" s="599"/>
      <c r="BA136" s="599"/>
      <c r="BB136" s="599"/>
      <c r="BC136" s="15"/>
      <c r="BF136" s="12"/>
      <c r="BG136" s="12"/>
      <c r="BH136" s="419"/>
      <c r="BI136" s="483"/>
      <c r="BJ136" s="420"/>
      <c r="BK136" s="419"/>
      <c r="BL136" s="483"/>
      <c r="BM136" s="420"/>
      <c r="BN136" s="12"/>
      <c r="BO136" s="12"/>
      <c r="BP136" s="12"/>
      <c r="BQ136" s="12"/>
      <c r="BR136" s="12"/>
      <c r="BS136" s="12"/>
      <c r="BT136" s="12"/>
      <c r="BU136" s="12"/>
      <c r="BV136" s="12"/>
      <c r="BW136" s="12"/>
      <c r="BX136" s="12"/>
      <c r="BY136" s="12"/>
      <c r="BZ136" s="12"/>
      <c r="CA136" s="12"/>
      <c r="CB136" s="12"/>
      <c r="CC136" s="12"/>
      <c r="CD136" s="12"/>
      <c r="CE136" s="12"/>
      <c r="CF136" s="12"/>
      <c r="CG136" s="12"/>
      <c r="CH136" s="1155"/>
      <c r="CI136" s="1155"/>
      <c r="CJ136" s="1155"/>
      <c r="CK136" s="1155"/>
      <c r="CL136" s="1155"/>
      <c r="CM136" s="1155"/>
      <c r="CN136" s="1156"/>
      <c r="CO136" s="1156"/>
      <c r="CP136" s="1156"/>
      <c r="CQ136" s="1156"/>
      <c r="CR136" s="1156"/>
    </row>
    <row r="137" spans="2:96" ht="6.95" customHeight="1" thickBot="1">
      <c r="D137" s="1249"/>
      <c r="E137" s="1249"/>
      <c r="F137" s="1249"/>
      <c r="G137" s="1249"/>
      <c r="H137" s="1249"/>
      <c r="I137" s="849"/>
      <c r="J137" s="849"/>
      <c r="K137" s="849"/>
      <c r="L137" s="849"/>
      <c r="M137" s="1159"/>
      <c r="N137" s="849"/>
      <c r="O137" s="849"/>
      <c r="P137" s="849"/>
      <c r="Q137" s="1159"/>
      <c r="R137" s="849"/>
      <c r="S137" s="849"/>
      <c r="T137" s="849"/>
      <c r="U137" s="1159"/>
      <c r="AA137" s="154"/>
      <c r="AB137" s="155"/>
      <c r="AC137" s="156"/>
      <c r="AD137" s="156"/>
      <c r="AE137" s="156"/>
      <c r="AF137" s="156"/>
      <c r="AG137" s="156"/>
      <c r="AH137" s="156"/>
      <c r="AI137" s="156"/>
      <c r="AJ137" s="154"/>
      <c r="AK137" s="154"/>
      <c r="AL137" s="155"/>
      <c r="AM137" s="257"/>
      <c r="AN137" s="257"/>
      <c r="AO137" s="257"/>
      <c r="AP137" s="257"/>
      <c r="AQ137" s="257"/>
      <c r="AR137" s="257"/>
      <c r="AS137" s="257"/>
      <c r="AT137" s="207"/>
      <c r="AU137" s="207"/>
      <c r="AV137" s="207"/>
      <c r="AW137" s="207"/>
      <c r="AX137" s="207"/>
      <c r="AY137" s="207"/>
      <c r="AZ137" s="207"/>
      <c r="BA137" s="207"/>
      <c r="BB137" s="207"/>
      <c r="BC137" s="15"/>
      <c r="BF137" s="12"/>
      <c r="BG137" s="12"/>
      <c r="BH137" s="421"/>
      <c r="BI137" s="1220"/>
      <c r="BJ137" s="422"/>
      <c r="BK137" s="421"/>
      <c r="BL137" s="1220"/>
      <c r="BM137" s="422"/>
      <c r="BN137" s="12"/>
      <c r="BO137" s="12"/>
      <c r="BP137" s="12"/>
      <c r="BQ137" s="12"/>
      <c r="BR137" s="12"/>
      <c r="BS137" s="12"/>
      <c r="BT137" s="12"/>
      <c r="BU137" s="12"/>
      <c r="BV137" s="12"/>
      <c r="BW137" s="12"/>
      <c r="BX137" s="12"/>
      <c r="BY137" s="12"/>
      <c r="BZ137" s="12"/>
      <c r="CA137" s="12"/>
      <c r="CB137" s="12"/>
      <c r="CC137" s="12"/>
      <c r="CD137" s="12"/>
      <c r="CE137" s="12"/>
      <c r="CF137" s="12"/>
      <c r="CG137" s="12"/>
      <c r="CH137" s="1155"/>
      <c r="CI137" s="1155"/>
      <c r="CJ137" s="1155"/>
      <c r="CK137" s="1155"/>
      <c r="CL137" s="1155"/>
      <c r="CM137" s="1155"/>
      <c r="CN137" s="1156"/>
      <c r="CO137" s="1156"/>
      <c r="CP137" s="1156"/>
      <c r="CQ137" s="1156"/>
      <c r="CR137" s="1156"/>
    </row>
    <row r="138" spans="2:96" ht="6.95" customHeight="1">
      <c r="D138" s="1245" t="s">
        <v>3</v>
      </c>
      <c r="E138" s="1245"/>
      <c r="F138" s="1245"/>
      <c r="G138" s="1245"/>
      <c r="H138" s="1245"/>
      <c r="I138" s="960" t="str">
        <f>IF('②異動情報・学校情報・機構に送付が必要な理由（学校入力用）'!AA35="","",'②異動情報・学校情報・機構に送付が必要な理由（学校入力用）'!AA35)</f>
        <v/>
      </c>
      <c r="J138" s="960"/>
      <c r="K138" s="960"/>
      <c r="L138" s="960"/>
      <c r="M138" s="960"/>
      <c r="N138" s="960"/>
      <c r="O138" s="960"/>
      <c r="P138" s="960"/>
      <c r="Q138" s="960"/>
      <c r="R138" s="960"/>
      <c r="S138" s="960"/>
      <c r="T138" s="960"/>
      <c r="U138" s="960"/>
      <c r="V138" s="960"/>
      <c r="W138" s="960"/>
      <c r="X138" s="960"/>
      <c r="Y138" s="960"/>
      <c r="AA138" s="172"/>
      <c r="AB138" s="173"/>
      <c r="AC138" s="173"/>
      <c r="AD138" s="173"/>
      <c r="AE138" s="173"/>
      <c r="AF138" s="173"/>
      <c r="AG138" s="173"/>
      <c r="AH138" s="173"/>
      <c r="AI138" s="174"/>
      <c r="AJ138" s="154"/>
      <c r="AK138" s="154"/>
      <c r="AL138" s="154"/>
      <c r="AM138" s="154"/>
      <c r="AN138" s="154"/>
      <c r="AO138" s="154"/>
      <c r="AP138" s="1181"/>
      <c r="AQ138" s="1181"/>
      <c r="AR138" s="1181"/>
      <c r="AS138" s="154"/>
      <c r="AT138" s="154"/>
      <c r="AU138" s="154"/>
      <c r="AV138" s="154"/>
      <c r="AW138" s="154"/>
      <c r="AX138" s="154"/>
      <c r="AY138" s="154"/>
      <c r="AZ138" s="154"/>
      <c r="BA138" s="154"/>
      <c r="BB138" s="154"/>
      <c r="BC138" s="15"/>
      <c r="BF138" s="12"/>
      <c r="BG138" s="12"/>
      <c r="BH138" s="432">
        <f>IF(AB139="✔",1,0)</f>
        <v>0</v>
      </c>
      <c r="BI138" s="1219"/>
      <c r="BJ138" s="418"/>
      <c r="BK138" s="432">
        <f>IF(AK139="✔",1,0)</f>
        <v>0</v>
      </c>
      <c r="BL138" s="1219"/>
      <c r="BM138" s="418"/>
      <c r="BN138" s="432">
        <f>BH135+BK135+BH138+BK138</f>
        <v>0</v>
      </c>
      <c r="BO138" s="1219"/>
      <c r="BP138" s="418"/>
      <c r="BQ138" s="12"/>
      <c r="BR138" s="12"/>
      <c r="BS138" s="12"/>
      <c r="BT138" s="12"/>
      <c r="BU138" s="12"/>
      <c r="BV138" s="12"/>
      <c r="BW138" s="12"/>
      <c r="BX138" s="12"/>
      <c r="BY138" s="12"/>
      <c r="BZ138" s="12"/>
      <c r="CA138" s="12"/>
      <c r="CB138" s="12"/>
      <c r="CC138" s="12"/>
      <c r="CD138" s="12"/>
      <c r="CE138" s="12"/>
      <c r="CF138" s="12"/>
      <c r="CG138" s="12"/>
      <c r="CH138" s="1155"/>
      <c r="CI138" s="1155"/>
      <c r="CJ138" s="1155"/>
      <c r="CK138" s="1155"/>
      <c r="CL138" s="1155"/>
      <c r="CM138" s="1155"/>
      <c r="CN138" s="1156"/>
      <c r="CO138" s="1156"/>
      <c r="CP138" s="1156"/>
      <c r="CQ138" s="1156"/>
      <c r="CR138" s="1156"/>
    </row>
    <row r="139" spans="2:96" ht="14.25" customHeight="1">
      <c r="D139" s="1245"/>
      <c r="E139" s="1245"/>
      <c r="F139" s="1245"/>
      <c r="G139" s="1245"/>
      <c r="H139" s="1245"/>
      <c r="I139" s="960"/>
      <c r="J139" s="960"/>
      <c r="K139" s="960"/>
      <c r="L139" s="960"/>
      <c r="M139" s="960"/>
      <c r="N139" s="960"/>
      <c r="O139" s="960"/>
      <c r="P139" s="960"/>
      <c r="Q139" s="960"/>
      <c r="R139" s="960"/>
      <c r="S139" s="960"/>
      <c r="T139" s="960"/>
      <c r="U139" s="960"/>
      <c r="V139" s="960"/>
      <c r="W139" s="960"/>
      <c r="X139" s="960"/>
      <c r="Y139" s="960"/>
      <c r="AA139" s="175"/>
      <c r="AB139" s="1154" t="str">
        <f>IF(OR(AW166&lt;&gt;0,'②異動情報・学校情報・機構に送付が必要な理由（学校入力用）'!V59=""),"",'②異動情報・学校情報・機構に送付が必要な理由（学校入力用）'!V59)</f>
        <v/>
      </c>
      <c r="AC139" s="1154"/>
      <c r="AD139" s="583" t="s">
        <v>130</v>
      </c>
      <c r="AE139" s="583"/>
      <c r="AF139" s="583"/>
      <c r="AG139" s="583"/>
      <c r="AH139" s="583"/>
      <c r="AI139" s="176"/>
      <c r="AJ139" s="154"/>
      <c r="AK139" s="1154" t="str">
        <f>IF(OR(AW166&lt;&gt;0,'②異動情報・学校情報・機構に送付が必要な理由（学校入力用）'!AE59=""),"",'②異動情報・学校情報・機構に送付が必要な理由（学校入力用）'!AE59)</f>
        <v/>
      </c>
      <c r="AL139" s="1154"/>
      <c r="AM139" s="1244" t="s">
        <v>132</v>
      </c>
      <c r="AN139" s="589"/>
      <c r="AO139" s="980" t="str">
        <f>IF(OR(AW166&lt;&gt;0,'②異動情報・学校情報・機構に送付が必要な理由（学校入力用）'!AI59=""),"",'②異動情報・学校情報・機構に送付が必要な理由（学校入力用）'!AI59)</f>
        <v/>
      </c>
      <c r="AP139" s="981"/>
      <c r="AQ139" s="981"/>
      <c r="AR139" s="981"/>
      <c r="AS139" s="981"/>
      <c r="AT139" s="981"/>
      <c r="AU139" s="981"/>
      <c r="AV139" s="981"/>
      <c r="AW139" s="981"/>
      <c r="AX139" s="981"/>
      <c r="AY139" s="981"/>
      <c r="AZ139" s="981"/>
      <c r="BA139" s="981"/>
      <c r="BB139" s="982"/>
      <c r="BC139" s="15"/>
      <c r="BF139" s="12"/>
      <c r="BG139" s="12"/>
      <c r="BH139" s="419"/>
      <c r="BI139" s="483"/>
      <c r="BJ139" s="420"/>
      <c r="BK139" s="419"/>
      <c r="BL139" s="483"/>
      <c r="BM139" s="420"/>
      <c r="BN139" s="419"/>
      <c r="BO139" s="483"/>
      <c r="BP139" s="420"/>
      <c r="BQ139" s="12"/>
      <c r="BR139" s="12"/>
      <c r="BS139" s="12"/>
      <c r="BT139" s="12"/>
      <c r="BU139" s="12"/>
      <c r="BV139" s="12"/>
      <c r="BW139" s="12"/>
      <c r="BX139" s="12"/>
      <c r="BY139" s="12"/>
      <c r="BZ139" s="12"/>
      <c r="CA139" s="12"/>
      <c r="CB139" s="12"/>
      <c r="CC139" s="12"/>
      <c r="CD139" s="12"/>
      <c r="CE139" s="12"/>
      <c r="CF139" s="12"/>
      <c r="CG139" s="12"/>
      <c r="CH139" s="1155"/>
      <c r="CI139" s="1155"/>
      <c r="CJ139" s="1155"/>
      <c r="CK139" s="1155"/>
      <c r="CL139" s="1155"/>
      <c r="CM139" s="1155"/>
      <c r="CN139" s="1156"/>
      <c r="CO139" s="1156"/>
      <c r="CP139" s="1156"/>
      <c r="CQ139" s="1156"/>
      <c r="CR139" s="1156"/>
    </row>
    <row r="140" spans="2:96" ht="14.25" customHeight="1" thickBot="1">
      <c r="D140" s="1245"/>
      <c r="E140" s="1245"/>
      <c r="F140" s="1245"/>
      <c r="G140" s="1245"/>
      <c r="H140" s="1245"/>
      <c r="I140" s="960"/>
      <c r="J140" s="960"/>
      <c r="K140" s="960"/>
      <c r="L140" s="960"/>
      <c r="M140" s="960"/>
      <c r="N140" s="960"/>
      <c r="O140" s="960"/>
      <c r="P140" s="960"/>
      <c r="Q140" s="960"/>
      <c r="R140" s="960"/>
      <c r="S140" s="960"/>
      <c r="T140" s="960"/>
      <c r="U140" s="960"/>
      <c r="V140" s="960"/>
      <c r="W140" s="960"/>
      <c r="X140" s="960"/>
      <c r="Y140" s="960"/>
      <c r="AA140" s="175"/>
      <c r="AB140" s="1154"/>
      <c r="AC140" s="1154"/>
      <c r="AD140" s="583"/>
      <c r="AE140" s="583"/>
      <c r="AF140" s="583"/>
      <c r="AG140" s="583"/>
      <c r="AH140" s="583"/>
      <c r="AI140" s="176"/>
      <c r="AJ140" s="154"/>
      <c r="AK140" s="1154"/>
      <c r="AL140" s="1154"/>
      <c r="AM140" s="1244"/>
      <c r="AN140" s="589"/>
      <c r="AO140" s="983"/>
      <c r="AP140" s="984"/>
      <c r="AQ140" s="984"/>
      <c r="AR140" s="984"/>
      <c r="AS140" s="984"/>
      <c r="AT140" s="984"/>
      <c r="AU140" s="984"/>
      <c r="AV140" s="984"/>
      <c r="AW140" s="984"/>
      <c r="AX140" s="984"/>
      <c r="AY140" s="984"/>
      <c r="AZ140" s="984"/>
      <c r="BA140" s="984"/>
      <c r="BB140" s="985"/>
      <c r="BC140" s="15"/>
      <c r="BF140" s="12"/>
      <c r="BG140" s="12"/>
      <c r="BH140" s="421"/>
      <c r="BI140" s="1220"/>
      <c r="BJ140" s="422"/>
      <c r="BK140" s="421"/>
      <c r="BL140" s="1220"/>
      <c r="BM140" s="422"/>
      <c r="BN140" s="421"/>
      <c r="BO140" s="1220"/>
      <c r="BP140" s="422"/>
      <c r="BQ140" s="12"/>
      <c r="BR140" s="12"/>
      <c r="BS140" s="12"/>
      <c r="BT140" s="12"/>
      <c r="BU140" s="12"/>
      <c r="BV140" s="12"/>
      <c r="BW140" s="12"/>
      <c r="BX140" s="12"/>
      <c r="BY140" s="12"/>
      <c r="BZ140" s="12"/>
      <c r="CA140" s="12"/>
      <c r="CB140" s="12"/>
      <c r="CC140" s="12"/>
      <c r="CD140" s="12"/>
      <c r="CE140" s="12"/>
      <c r="CF140" s="12"/>
      <c r="CG140" s="12"/>
      <c r="CH140" s="1155"/>
      <c r="CI140" s="1155"/>
      <c r="CJ140" s="1155"/>
      <c r="CK140" s="1155"/>
      <c r="CL140" s="1155"/>
      <c r="CM140" s="1155"/>
      <c r="CN140" s="1156"/>
      <c r="CO140" s="1156"/>
      <c r="CP140" s="1156"/>
      <c r="CQ140" s="1156"/>
      <c r="CR140" s="1156"/>
    </row>
    <row r="141" spans="2:96" ht="6" customHeight="1">
      <c r="D141" s="150"/>
      <c r="E141" s="150"/>
      <c r="F141" s="150"/>
      <c r="G141" s="150"/>
      <c r="H141" s="150"/>
      <c r="I141" s="149"/>
      <c r="J141" s="149"/>
      <c r="K141" s="149"/>
      <c r="L141" s="149"/>
      <c r="M141" s="149"/>
      <c r="N141" s="149"/>
      <c r="O141" s="149"/>
      <c r="P141" s="149"/>
      <c r="Q141" s="149"/>
      <c r="R141" s="149"/>
      <c r="S141" s="149"/>
      <c r="T141" s="149"/>
      <c r="U141" s="149"/>
      <c r="AA141" s="177"/>
      <c r="AB141" s="147"/>
      <c r="AC141" s="147"/>
      <c r="AD141" s="147"/>
      <c r="AE141" s="147"/>
      <c r="AF141" s="12"/>
      <c r="AG141" s="12"/>
      <c r="AH141" s="12"/>
      <c r="AI141" s="178"/>
      <c r="AJ141" s="123"/>
      <c r="AK141" s="123"/>
      <c r="AL141" s="123"/>
      <c r="AM141" s="123"/>
      <c r="AN141" s="123"/>
      <c r="AO141" s="123"/>
      <c r="AP141" s="123"/>
      <c r="AQ141" s="146"/>
      <c r="AR141" s="123"/>
      <c r="AS141" s="123"/>
      <c r="AT141" s="123"/>
      <c r="AU141" s="123"/>
      <c r="AV141" s="123"/>
      <c r="AW141" s="123"/>
      <c r="AX141" s="123"/>
      <c r="AY141" s="123"/>
      <c r="AZ141" s="123"/>
      <c r="BA141" s="123"/>
      <c r="BB141" s="123"/>
      <c r="BC141" s="123"/>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52"/>
      <c r="CI141" s="152"/>
      <c r="CJ141" s="152"/>
      <c r="CK141" s="152"/>
      <c r="CL141" s="152"/>
      <c r="CM141" s="152"/>
      <c r="CN141" s="153"/>
      <c r="CO141" s="153"/>
      <c r="CP141" s="153"/>
      <c r="CQ141" s="153"/>
      <c r="CR141" s="153"/>
    </row>
    <row r="142" spans="2:96" ht="6" customHeight="1">
      <c r="D142" s="1196" t="s">
        <v>79</v>
      </c>
      <c r="E142" s="1196"/>
      <c r="F142" s="1196"/>
      <c r="G142" s="1196"/>
      <c r="H142" s="1196"/>
      <c r="I142" s="960" t="str">
        <f>IF('②異動情報・学校情報・機構に送付が必要な理由（学校入力用）'!AA37="","",'②異動情報・学校情報・機構に送付が必要な理由（学校入力用）'!AA37)</f>
        <v/>
      </c>
      <c r="J142" s="960"/>
      <c r="K142" s="960"/>
      <c r="L142" s="960"/>
      <c r="M142" s="960"/>
      <c r="N142" s="960"/>
      <c r="O142" s="960"/>
      <c r="P142" s="960"/>
      <c r="Q142" s="960"/>
      <c r="R142" s="960"/>
      <c r="S142" s="960"/>
      <c r="T142" s="960"/>
      <c r="U142" s="960"/>
      <c r="V142" s="960"/>
      <c r="W142" s="960"/>
      <c r="X142" s="960"/>
      <c r="Y142" s="960"/>
      <c r="AA142" s="179"/>
      <c r="AB142" s="155"/>
      <c r="AC142" s="156"/>
      <c r="AD142" s="156"/>
      <c r="AE142" s="156"/>
      <c r="AF142" s="156"/>
      <c r="AG142" s="156"/>
      <c r="AH142" s="156"/>
      <c r="AI142" s="156"/>
      <c r="AJ142" s="185"/>
      <c r="AK142" s="185"/>
      <c r="AL142" s="185"/>
      <c r="AM142" s="185"/>
      <c r="AN142" s="185"/>
      <c r="AO142" s="185"/>
      <c r="AP142" s="185"/>
      <c r="AQ142" s="185"/>
      <c r="AR142" s="185"/>
      <c r="AS142" s="185"/>
      <c r="AT142" s="185"/>
      <c r="AU142" s="185"/>
      <c r="AV142" s="185"/>
      <c r="AW142" s="185"/>
      <c r="AX142" s="185"/>
      <c r="AY142" s="185"/>
      <c r="AZ142" s="185"/>
      <c r="BA142" s="185"/>
      <c r="BB142" s="186"/>
      <c r="BC142" s="179"/>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52"/>
      <c r="CI142" s="152"/>
      <c r="CJ142" s="152"/>
      <c r="CK142" s="152"/>
      <c r="CL142" s="152"/>
      <c r="CM142" s="152"/>
      <c r="CN142" s="153"/>
      <c r="CO142" s="153"/>
      <c r="CP142" s="153"/>
      <c r="CQ142" s="153"/>
      <c r="CR142" s="153"/>
    </row>
    <row r="143" spans="2:96" ht="14.25" customHeight="1">
      <c r="D143" s="1196"/>
      <c r="E143" s="1196"/>
      <c r="F143" s="1196"/>
      <c r="G143" s="1196"/>
      <c r="H143" s="1196"/>
      <c r="I143" s="960"/>
      <c r="J143" s="960"/>
      <c r="K143" s="960"/>
      <c r="L143" s="960"/>
      <c r="M143" s="960"/>
      <c r="N143" s="960"/>
      <c r="O143" s="960"/>
      <c r="P143" s="960"/>
      <c r="Q143" s="960"/>
      <c r="R143" s="960"/>
      <c r="S143" s="960"/>
      <c r="T143" s="960"/>
      <c r="U143" s="960"/>
      <c r="V143" s="960"/>
      <c r="W143" s="960"/>
      <c r="X143" s="960"/>
      <c r="Y143" s="960"/>
      <c r="AA143" s="1183" t="s">
        <v>233</v>
      </c>
      <c r="AB143" s="1184"/>
      <c r="AC143" s="1184"/>
      <c r="AD143" s="1184"/>
      <c r="AE143" s="1184"/>
      <c r="AF143" s="1184"/>
      <c r="AG143" s="1184"/>
      <c r="AH143" s="1184"/>
      <c r="AI143" s="1184"/>
      <c r="AJ143" s="1184"/>
      <c r="AK143" s="1184"/>
      <c r="AL143" s="1184"/>
      <c r="AM143" s="1184"/>
      <c r="AN143" s="1184"/>
      <c r="AO143" s="1184"/>
      <c r="AP143" s="1184"/>
      <c r="AQ143" s="1184"/>
      <c r="AR143" s="1184"/>
      <c r="AS143" s="1184"/>
      <c r="AT143" s="1184"/>
      <c r="AU143" s="1184"/>
      <c r="AV143" s="1184"/>
      <c r="AW143" s="1184"/>
      <c r="AX143" s="1184"/>
      <c r="AY143" s="1184"/>
      <c r="AZ143" s="1184"/>
      <c r="BA143" s="1184"/>
      <c r="BB143" s="1185"/>
      <c r="BC143" s="158"/>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row>
    <row r="144" spans="2:96" ht="14.25" customHeight="1">
      <c r="D144" s="1196"/>
      <c r="E144" s="1196"/>
      <c r="F144" s="1196"/>
      <c r="G144" s="1196"/>
      <c r="H144" s="1196"/>
      <c r="I144" s="960"/>
      <c r="J144" s="960"/>
      <c r="K144" s="960"/>
      <c r="L144" s="960"/>
      <c r="M144" s="960"/>
      <c r="N144" s="960"/>
      <c r="O144" s="960"/>
      <c r="P144" s="960"/>
      <c r="Q144" s="960"/>
      <c r="R144" s="960"/>
      <c r="S144" s="960"/>
      <c r="T144" s="960"/>
      <c r="U144" s="960"/>
      <c r="V144" s="960"/>
      <c r="W144" s="960"/>
      <c r="X144" s="960"/>
      <c r="Y144" s="960"/>
      <c r="AA144" s="1183"/>
      <c r="AB144" s="1184"/>
      <c r="AC144" s="1184"/>
      <c r="AD144" s="1184"/>
      <c r="AE144" s="1184"/>
      <c r="AF144" s="1184"/>
      <c r="AG144" s="1184"/>
      <c r="AH144" s="1184"/>
      <c r="AI144" s="1184"/>
      <c r="AJ144" s="1184"/>
      <c r="AK144" s="1184"/>
      <c r="AL144" s="1184"/>
      <c r="AM144" s="1184"/>
      <c r="AN144" s="1184"/>
      <c r="AO144" s="1184"/>
      <c r="AP144" s="1184"/>
      <c r="AQ144" s="1184"/>
      <c r="AR144" s="1184"/>
      <c r="AS144" s="1184"/>
      <c r="AT144" s="1184"/>
      <c r="AU144" s="1184"/>
      <c r="AV144" s="1184"/>
      <c r="AW144" s="1184"/>
      <c r="AX144" s="1184"/>
      <c r="AY144" s="1184"/>
      <c r="AZ144" s="1184"/>
      <c r="BA144" s="1184"/>
      <c r="BB144" s="1185"/>
      <c r="BC144" s="158"/>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row>
    <row r="145" spans="1:96" ht="14.25" customHeight="1">
      <c r="D145" s="1194" t="s">
        <v>80</v>
      </c>
      <c r="E145" s="1194"/>
      <c r="F145" s="1194"/>
      <c r="G145" s="1194"/>
      <c r="H145" s="1194"/>
      <c r="I145" s="1194"/>
      <c r="J145" s="1194"/>
      <c r="K145" s="1194"/>
      <c r="L145" s="1194"/>
      <c r="M145" s="1194"/>
      <c r="N145" s="1194"/>
      <c r="O145" s="1194"/>
      <c r="P145" s="1194"/>
      <c r="Q145" s="1194"/>
      <c r="R145" s="1194"/>
      <c r="S145" s="1194"/>
      <c r="T145" s="1194"/>
      <c r="U145" s="1194"/>
      <c r="V145" s="113"/>
      <c r="W145" s="113"/>
      <c r="X145" s="113"/>
      <c r="Y145" s="113"/>
      <c r="AA145" s="1183"/>
      <c r="AB145" s="1184"/>
      <c r="AC145" s="1184"/>
      <c r="AD145" s="1184"/>
      <c r="AE145" s="1184"/>
      <c r="AF145" s="1184"/>
      <c r="AG145" s="1184"/>
      <c r="AH145" s="1184"/>
      <c r="AI145" s="1184"/>
      <c r="AJ145" s="1184"/>
      <c r="AK145" s="1184"/>
      <c r="AL145" s="1184"/>
      <c r="AM145" s="1184"/>
      <c r="AN145" s="1184"/>
      <c r="AO145" s="1184"/>
      <c r="AP145" s="1184"/>
      <c r="AQ145" s="1184"/>
      <c r="AR145" s="1184"/>
      <c r="AS145" s="1184"/>
      <c r="AT145" s="1184"/>
      <c r="AU145" s="1184"/>
      <c r="AV145" s="1184"/>
      <c r="AW145" s="1184"/>
      <c r="AX145" s="1184"/>
      <c r="AY145" s="1184"/>
      <c r="AZ145" s="1184"/>
      <c r="BA145" s="1184"/>
      <c r="BB145" s="1185"/>
      <c r="BC145" s="158"/>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row>
    <row r="146" spans="1:96" ht="13.5" customHeight="1">
      <c r="D146" s="1195"/>
      <c r="E146" s="1195"/>
      <c r="F146" s="1195"/>
      <c r="G146" s="1195"/>
      <c r="H146" s="1195"/>
      <c r="I146" s="1195"/>
      <c r="J146" s="1195"/>
      <c r="K146" s="1195"/>
      <c r="L146" s="1195"/>
      <c r="M146" s="1195"/>
      <c r="N146" s="1195"/>
      <c r="O146" s="1195"/>
      <c r="P146" s="1195"/>
      <c r="Q146" s="1195"/>
      <c r="R146" s="1195"/>
      <c r="S146" s="1195"/>
      <c r="T146" s="1195"/>
      <c r="U146" s="1195"/>
      <c r="AA146" s="1183"/>
      <c r="AB146" s="1184"/>
      <c r="AC146" s="1184"/>
      <c r="AD146" s="1184"/>
      <c r="AE146" s="1184"/>
      <c r="AF146" s="1184"/>
      <c r="AG146" s="1184"/>
      <c r="AH146" s="1184"/>
      <c r="AI146" s="1184"/>
      <c r="AJ146" s="1184"/>
      <c r="AK146" s="1184"/>
      <c r="AL146" s="1184"/>
      <c r="AM146" s="1184"/>
      <c r="AN146" s="1184"/>
      <c r="AO146" s="1184"/>
      <c r="AP146" s="1184"/>
      <c r="AQ146" s="1184"/>
      <c r="AR146" s="1184"/>
      <c r="AS146" s="1184"/>
      <c r="AT146" s="1184"/>
      <c r="AU146" s="1184"/>
      <c r="AV146" s="1184"/>
      <c r="AW146" s="1184"/>
      <c r="AX146" s="1184"/>
      <c r="AY146" s="1184"/>
      <c r="AZ146" s="1184"/>
      <c r="BA146" s="1184"/>
      <c r="BB146" s="1185"/>
      <c r="BC146" s="158"/>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row>
    <row r="147" spans="1:96" ht="13.5" customHeight="1" thickBot="1">
      <c r="B147" s="961" t="s">
        <v>152</v>
      </c>
      <c r="C147" s="961"/>
      <c r="D147" s="961"/>
      <c r="E147" s="961"/>
      <c r="F147" s="961"/>
      <c r="G147" s="961"/>
      <c r="H147" s="961"/>
      <c r="I147" s="961"/>
      <c r="J147" s="961" t="s">
        <v>81</v>
      </c>
      <c r="K147" s="961"/>
      <c r="L147" s="961"/>
      <c r="M147" s="961"/>
      <c r="N147" s="961"/>
      <c r="O147" s="961"/>
      <c r="P147" s="961"/>
      <c r="Q147" s="961"/>
      <c r="R147" s="961"/>
      <c r="S147" s="961"/>
      <c r="T147" s="961"/>
      <c r="U147" s="961"/>
      <c r="V147" s="1182" t="s">
        <v>82</v>
      </c>
      <c r="W147" s="961"/>
      <c r="X147" s="961"/>
      <c r="Y147" s="961"/>
      <c r="AA147" s="1183"/>
      <c r="AB147" s="1184"/>
      <c r="AC147" s="1184"/>
      <c r="AD147" s="1184"/>
      <c r="AE147" s="1184"/>
      <c r="AF147" s="1184"/>
      <c r="AG147" s="1184"/>
      <c r="AH147" s="1184"/>
      <c r="AI147" s="1184"/>
      <c r="AJ147" s="1184"/>
      <c r="AK147" s="1184"/>
      <c r="AL147" s="1184"/>
      <c r="AM147" s="1184"/>
      <c r="AN147" s="1184"/>
      <c r="AO147" s="1184"/>
      <c r="AP147" s="1184"/>
      <c r="AQ147" s="1184"/>
      <c r="AR147" s="1184"/>
      <c r="AS147" s="1184"/>
      <c r="AT147" s="1184"/>
      <c r="AU147" s="1184"/>
      <c r="AV147" s="1184"/>
      <c r="AW147" s="1184"/>
      <c r="AX147" s="1184"/>
      <c r="AY147" s="1184"/>
      <c r="AZ147" s="1184"/>
      <c r="BA147" s="1184"/>
      <c r="BB147" s="1185"/>
      <c r="BC147" s="158"/>
      <c r="BF147" s="12"/>
      <c r="BG147" s="12"/>
      <c r="BH147" s="12"/>
      <c r="BI147" s="12"/>
      <c r="BJ147" s="12"/>
      <c r="BK147" s="609"/>
      <c r="BL147" s="483"/>
      <c r="BM147" s="483"/>
      <c r="BN147" s="483"/>
      <c r="BO147" s="483"/>
      <c r="BP147" s="483"/>
      <c r="BQ147" s="483"/>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row>
    <row r="148" spans="1:96" ht="15" customHeight="1">
      <c r="B148" s="986" t="str">
        <f>IF('②異動情報・学校情報・機構に送付が必要な理由（学校入力用）'!AA39="","",'②異動情報・学校情報・機構に送付が必要な理由（学校入力用）'!AA39)&amp;CHAR(10)&amp;IF('②異動情報・学校情報・機構に送付が必要な理由（学校入力用）'!AA41="","","(")&amp;IF('②異動情報・学校情報・機構に送付が必要な理由（学校入力用）'!AA41="","",'②異動情報・学校情報・機構に送付が必要な理由（学校入力用）'!AA41)&amp;IF('②異動情報・学校情報・機構に送付が必要な理由（学校入力用）'!AA41="","",")")</f>
        <v xml:space="preserve">
</v>
      </c>
      <c r="C148" s="986"/>
      <c r="D148" s="986"/>
      <c r="E148" s="986"/>
      <c r="F148" s="986"/>
      <c r="G148" s="986"/>
      <c r="H148" s="986"/>
      <c r="I148" s="986"/>
      <c r="J148" s="987" t="str">
        <f>MID('②異動情報・学校情報・機構に送付が必要な理由（学校入力用）'!$AA$43,1,1)</f>
        <v/>
      </c>
      <c r="K148" s="988"/>
      <c r="L148" s="988" t="str">
        <f>MID('②異動情報・学校情報・機構に送付が必要な理由（学校入力用）'!$AA$43,2,1)</f>
        <v/>
      </c>
      <c r="M148" s="988"/>
      <c r="N148" s="988" t="str">
        <f>MID('②異動情報・学校情報・機構に送付が必要な理由（学校入力用）'!$AA$43,3,1)</f>
        <v/>
      </c>
      <c r="O148" s="988"/>
      <c r="P148" s="988" t="str">
        <f>MID('②異動情報・学校情報・機構に送付が必要な理由（学校入力用）'!$AA$43,4,1)</f>
        <v/>
      </c>
      <c r="Q148" s="988"/>
      <c r="R148" s="988" t="str">
        <f>MID('②異動情報・学校情報・機構に送付が必要な理由（学校入力用）'!$AA$43,5,1)</f>
        <v/>
      </c>
      <c r="S148" s="988"/>
      <c r="T148" s="988" t="str">
        <f>MID('②異動情報・学校情報・機構に送付が必要な理由（学校入力用）'!$AA$43,6,1)</f>
        <v/>
      </c>
      <c r="U148" s="989"/>
      <c r="V148" s="990" t="str">
        <f>ASC(MID('②異動情報・学校情報・機構に送付が必要な理由（学校入力用）'!$AA$45,1,1))</f>
        <v/>
      </c>
      <c r="W148" s="991"/>
      <c r="X148" s="1192" t="str">
        <f>ASC(MID('②異動情報・学校情報・機構に送付が必要な理由（学校入力用）'!$AA$45,2,1))</f>
        <v/>
      </c>
      <c r="Y148" s="1193"/>
      <c r="AA148" s="180"/>
      <c r="AB148" s="1188" t="str">
        <f>IF(AND(AW166=0,'②異動情報・学校情報・機構に送付が必要な理由（学校入力用）'!V70="✔"),"✔","")</f>
        <v/>
      </c>
      <c r="AC148" s="1189"/>
      <c r="AD148" s="1238" t="s">
        <v>226</v>
      </c>
      <c r="AE148" s="1239"/>
      <c r="AF148" s="1239"/>
      <c r="AG148" s="1239"/>
      <c r="AH148" s="1239"/>
      <c r="AI148" s="1239"/>
      <c r="AJ148" s="1239"/>
      <c r="AK148" s="1239"/>
      <c r="AL148" s="1239"/>
      <c r="AM148" s="1239"/>
      <c r="AN148" s="1239"/>
      <c r="AO148" s="1239"/>
      <c r="AP148" s="1239"/>
      <c r="AQ148" s="1239"/>
      <c r="AR148" s="1239"/>
      <c r="AS148" s="1239"/>
      <c r="AT148" s="1239"/>
      <c r="AU148" s="1239"/>
      <c r="AV148" s="1239"/>
      <c r="AW148" s="1239"/>
      <c r="AX148" s="1239"/>
      <c r="AY148" s="1239"/>
      <c r="AZ148" s="1239"/>
      <c r="BA148" s="1239"/>
      <c r="BB148" s="1240"/>
      <c r="BC148" s="163"/>
      <c r="BF148" s="12"/>
      <c r="BG148" s="12"/>
      <c r="BH148" s="12"/>
      <c r="BI148" s="12"/>
      <c r="BJ148" s="12"/>
      <c r="BK148" s="1153"/>
      <c r="BL148" s="1153"/>
      <c r="BM148" s="1153"/>
      <c r="BN148" s="1153"/>
      <c r="BO148" s="1153"/>
      <c r="BP148" s="1153"/>
      <c r="BQ148" s="1153"/>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row>
    <row r="149" spans="1:96" ht="15" customHeight="1" thickBot="1">
      <c r="A149" s="140"/>
      <c r="B149" s="986"/>
      <c r="C149" s="986"/>
      <c r="D149" s="986"/>
      <c r="E149" s="986"/>
      <c r="F149" s="986"/>
      <c r="G149" s="986"/>
      <c r="H149" s="986"/>
      <c r="I149" s="986"/>
      <c r="J149" s="987"/>
      <c r="K149" s="988"/>
      <c r="L149" s="988"/>
      <c r="M149" s="988"/>
      <c r="N149" s="988"/>
      <c r="O149" s="988"/>
      <c r="P149" s="988"/>
      <c r="Q149" s="988"/>
      <c r="R149" s="988"/>
      <c r="S149" s="988"/>
      <c r="T149" s="988"/>
      <c r="U149" s="989"/>
      <c r="V149" s="990"/>
      <c r="W149" s="991"/>
      <c r="X149" s="1192"/>
      <c r="Y149" s="1193"/>
      <c r="AA149" s="180"/>
      <c r="AB149" s="1190"/>
      <c r="AC149" s="1191"/>
      <c r="AD149" s="1241"/>
      <c r="AE149" s="1239"/>
      <c r="AF149" s="1239"/>
      <c r="AG149" s="1239"/>
      <c r="AH149" s="1239"/>
      <c r="AI149" s="1239"/>
      <c r="AJ149" s="1239"/>
      <c r="AK149" s="1239"/>
      <c r="AL149" s="1239"/>
      <c r="AM149" s="1239"/>
      <c r="AN149" s="1239"/>
      <c r="AO149" s="1239"/>
      <c r="AP149" s="1239"/>
      <c r="AQ149" s="1239"/>
      <c r="AR149" s="1239"/>
      <c r="AS149" s="1239"/>
      <c r="AT149" s="1239"/>
      <c r="AU149" s="1239"/>
      <c r="AV149" s="1239"/>
      <c r="AW149" s="1239"/>
      <c r="AX149" s="1239"/>
      <c r="AY149" s="1239"/>
      <c r="AZ149" s="1239"/>
      <c r="BA149" s="1239"/>
      <c r="BB149" s="1240"/>
      <c r="BC149" s="163"/>
      <c r="BF149" s="12"/>
      <c r="BG149" s="12"/>
      <c r="BH149" s="12"/>
      <c r="BI149" s="12"/>
      <c r="BJ149" s="12"/>
      <c r="BK149" s="1153"/>
      <c r="BL149" s="1153"/>
      <c r="BM149" s="1153"/>
      <c r="BN149" s="1153"/>
      <c r="BO149" s="1153"/>
      <c r="BP149" s="1153"/>
      <c r="BQ149" s="1153"/>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row>
    <row r="150" spans="1:96" ht="6" customHeight="1">
      <c r="B150" s="986"/>
      <c r="C150" s="986"/>
      <c r="D150" s="986"/>
      <c r="E150" s="986"/>
      <c r="F150" s="986"/>
      <c r="G150" s="986"/>
      <c r="H150" s="986"/>
      <c r="I150" s="986"/>
      <c r="J150" s="987"/>
      <c r="K150" s="988"/>
      <c r="L150" s="988"/>
      <c r="M150" s="988"/>
      <c r="N150" s="988"/>
      <c r="O150" s="988"/>
      <c r="P150" s="988"/>
      <c r="Q150" s="988"/>
      <c r="R150" s="988"/>
      <c r="S150" s="988"/>
      <c r="T150" s="988"/>
      <c r="U150" s="989"/>
      <c r="V150" s="990"/>
      <c r="W150" s="991"/>
      <c r="X150" s="1192"/>
      <c r="Y150" s="1193"/>
      <c r="AA150" s="181"/>
      <c r="AB150" s="182"/>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3"/>
      <c r="AX150" s="183"/>
      <c r="AY150" s="183"/>
      <c r="AZ150" s="183"/>
      <c r="BA150" s="183"/>
      <c r="BB150" s="184"/>
      <c r="BC150" s="163"/>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row>
    <row r="151" spans="1:96" ht="13.5" customHeight="1">
      <c r="B151" s="45"/>
      <c r="C151" s="45"/>
      <c r="D151" s="45"/>
      <c r="AC151" s="85"/>
      <c r="AD151" s="86"/>
      <c r="AE151" s="86"/>
      <c r="AF151" s="86"/>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45"/>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row>
    <row r="152" spans="1:96" ht="13.5" customHeight="1">
      <c r="B152" s="45"/>
      <c r="C152" s="45"/>
      <c r="D152" s="45"/>
      <c r="AC152" s="85"/>
      <c r="AD152" s="86"/>
      <c r="AE152" s="86"/>
      <c r="AF152" s="86"/>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45"/>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row>
    <row r="153" spans="1:96" ht="13.5" customHeight="1">
      <c r="B153" s="45"/>
      <c r="C153" s="45"/>
      <c r="D153" s="45"/>
      <c r="AC153" s="85"/>
      <c r="AD153" s="86"/>
      <c r="AE153" s="86"/>
      <c r="AF153" s="86"/>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45"/>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row>
    <row r="154" spans="1:96" s="3" customFormat="1" ht="14.25" customHeight="1">
      <c r="A154" s="4"/>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row>
    <row r="155" spans="1:96" ht="18" customHeight="1">
      <c r="A155" s="12"/>
      <c r="B155" s="125" t="s">
        <v>14</v>
      </c>
      <c r="C155" s="13"/>
      <c r="D155" s="13"/>
      <c r="E155" s="13"/>
      <c r="F155" s="13"/>
      <c r="G155" s="13"/>
      <c r="H155" s="13"/>
      <c r="I155" s="13"/>
      <c r="J155" s="13"/>
      <c r="K155" s="13"/>
      <c r="L155" s="13"/>
      <c r="M155" s="13"/>
      <c r="Q155" s="13"/>
      <c r="R155" s="13"/>
      <c r="S155" s="13"/>
      <c r="T155" s="13"/>
      <c r="U155" s="13"/>
      <c r="V155" s="13"/>
      <c r="W155" s="13"/>
      <c r="X155" s="13"/>
      <c r="Y155" s="13"/>
      <c r="Z155" s="13"/>
      <c r="AA155" s="13"/>
      <c r="AB155" s="13"/>
      <c r="AC155" s="13"/>
      <c r="AD155" s="84"/>
      <c r="AE155" s="84"/>
      <c r="AF155" s="84"/>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row>
    <row r="156" spans="1:96" ht="9" customHeight="1" thickBot="1">
      <c r="A156" s="12"/>
      <c r="B156" s="962" t="s">
        <v>153</v>
      </c>
      <c r="C156" s="963"/>
      <c r="D156" s="963"/>
      <c r="E156" s="964"/>
      <c r="F156" s="217"/>
      <c r="G156" s="217"/>
      <c r="H156" s="217"/>
      <c r="I156" s="217"/>
      <c r="J156" s="217"/>
      <c r="K156" s="217"/>
      <c r="L156" s="217"/>
      <c r="M156" s="218"/>
      <c r="N156" s="219"/>
      <c r="O156" s="217"/>
      <c r="P156" s="217"/>
      <c r="Q156" s="217"/>
      <c r="R156" s="217"/>
      <c r="S156" s="217"/>
      <c r="T156" s="220"/>
      <c r="U156" s="217"/>
      <c r="V156" s="217"/>
      <c r="W156" s="217"/>
      <c r="X156" s="217"/>
      <c r="Y156" s="218"/>
      <c r="Z156" s="962" t="s">
        <v>15</v>
      </c>
      <c r="AA156" s="963"/>
      <c r="AB156" s="963"/>
      <c r="AC156" s="964"/>
      <c r="AD156" s="217"/>
      <c r="AE156" s="217"/>
      <c r="AF156" s="217"/>
      <c r="AG156" s="217"/>
      <c r="AH156" s="218"/>
      <c r="AI156" s="88"/>
      <c r="AJ156" s="971" t="s">
        <v>5</v>
      </c>
      <c r="AK156" s="972"/>
      <c r="AL156" s="972"/>
      <c r="AM156" s="972"/>
      <c r="AN156" s="972"/>
      <c r="AO156" s="972"/>
      <c r="AP156" s="973"/>
      <c r="AQ156" s="1186" t="s">
        <v>13</v>
      </c>
      <c r="AR156" s="973"/>
      <c r="AS156" s="973"/>
      <c r="AT156" s="973"/>
      <c r="AU156" s="973"/>
      <c r="AV156" s="1187"/>
      <c r="AW156" s="971" t="s">
        <v>12</v>
      </c>
      <c r="AX156" s="972"/>
      <c r="AY156" s="972"/>
      <c r="AZ156" s="972"/>
      <c r="BA156" s="972"/>
      <c r="BB156" s="976"/>
      <c r="BC156" s="89"/>
    </row>
    <row r="157" spans="1:96" ht="18" customHeight="1">
      <c r="B157" s="965"/>
      <c r="C157" s="966"/>
      <c r="D157" s="966"/>
      <c r="E157" s="967"/>
      <c r="F157" s="978">
        <v>20</v>
      </c>
      <c r="G157" s="978"/>
      <c r="H157" s="979"/>
      <c r="I157" s="979"/>
      <c r="J157" s="966" t="s">
        <v>0</v>
      </c>
      <c r="K157" s="979"/>
      <c r="L157" s="979"/>
      <c r="M157" s="1208" t="s">
        <v>154</v>
      </c>
      <c r="N157" s="965" t="s">
        <v>155</v>
      </c>
      <c r="O157" s="966"/>
      <c r="P157" s="966"/>
      <c r="Q157" s="966"/>
      <c r="R157" s="966"/>
      <c r="S157" s="966"/>
      <c r="T157" s="967"/>
      <c r="U157" s="222"/>
      <c r="V157" s="222"/>
      <c r="W157" s="966" t="s">
        <v>156</v>
      </c>
      <c r="X157" s="966"/>
      <c r="Y157" s="1208"/>
      <c r="Z157" s="965"/>
      <c r="AA157" s="966"/>
      <c r="AB157" s="966"/>
      <c r="AC157" s="967"/>
      <c r="AD157" s="222"/>
      <c r="AE157" s="222"/>
      <c r="AF157" s="222"/>
      <c r="AG157" s="966" t="s">
        <v>83</v>
      </c>
      <c r="AH157" s="1208"/>
      <c r="AI157" s="3"/>
      <c r="AJ157" s="974"/>
      <c r="AK157" s="975"/>
      <c r="AL157" s="975"/>
      <c r="AM157" s="975"/>
      <c r="AN157" s="975"/>
      <c r="AO157" s="975"/>
      <c r="AP157" s="975"/>
      <c r="AQ157" s="974"/>
      <c r="AR157" s="975"/>
      <c r="AS157" s="975"/>
      <c r="AT157" s="975"/>
      <c r="AU157" s="975"/>
      <c r="AV157" s="977"/>
      <c r="AW157" s="974"/>
      <c r="AX157" s="975"/>
      <c r="AY157" s="975"/>
      <c r="AZ157" s="975"/>
      <c r="BA157" s="975"/>
      <c r="BB157" s="977"/>
      <c r="BC157" s="3"/>
      <c r="BH157" s="432" t="e">
        <f>CLEAN(VLOOKUP(BF118,BF73:CH117,7,FALSE))</f>
        <v>#N/A</v>
      </c>
      <c r="BI157" s="1219"/>
      <c r="BJ157" s="1219"/>
      <c r="BK157" s="1219"/>
      <c r="BL157" s="1219"/>
      <c r="BM157" s="1219"/>
      <c r="BN157" s="1219"/>
      <c r="BO157" s="418"/>
      <c r="BP157" s="432" t="e">
        <f>IF(OR(BH157="継続",BH157="警告",BH157="停止",BH157="判定不可"),"「辞退」",IF(OR(BH157="廃止（返還不要）",BH157="「廃止（返還必要）」"),"「廃止」",""))</f>
        <v>#N/A</v>
      </c>
      <c r="BQ157" s="1219"/>
      <c r="BR157" s="1219"/>
      <c r="BS157" s="1219"/>
      <c r="BT157" s="1219"/>
      <c r="BU157" s="1219"/>
      <c r="BV157" s="1219"/>
      <c r="BW157" s="418"/>
    </row>
    <row r="158" spans="1:96" ht="18" customHeight="1">
      <c r="B158" s="965"/>
      <c r="C158" s="966"/>
      <c r="D158" s="966"/>
      <c r="E158" s="967"/>
      <c r="F158" s="978"/>
      <c r="G158" s="978"/>
      <c r="H158" s="979"/>
      <c r="I158" s="979"/>
      <c r="J158" s="966"/>
      <c r="K158" s="979"/>
      <c r="L158" s="979"/>
      <c r="M158" s="1208"/>
      <c r="N158" s="223"/>
      <c r="O158" s="224"/>
      <c r="P158" s="225" t="s">
        <v>157</v>
      </c>
      <c r="Q158" s="225"/>
      <c r="R158" s="224"/>
      <c r="S158" s="225" t="s">
        <v>158</v>
      </c>
      <c r="T158" s="226"/>
      <c r="U158" s="222"/>
      <c r="V158" s="222"/>
      <c r="W158" s="966"/>
      <c r="X158" s="966"/>
      <c r="Y158" s="1208"/>
      <c r="Z158" s="965"/>
      <c r="AA158" s="966"/>
      <c r="AB158" s="966"/>
      <c r="AC158" s="967"/>
      <c r="AD158" s="222"/>
      <c r="AE158" s="222"/>
      <c r="AF158" s="222"/>
      <c r="AG158" s="966"/>
      <c r="AH158" s="1208"/>
      <c r="AJ158" s="1197" t="s">
        <v>4</v>
      </c>
      <c r="AK158" s="1197"/>
      <c r="AL158" s="1197"/>
      <c r="AM158" s="1197"/>
      <c r="AN158" s="1197"/>
      <c r="AO158" s="1197"/>
      <c r="AP158" s="1198"/>
      <c r="AQ158" s="1242" t="str">
        <f>IF(OR(AB135="✔",AK135="✔",AB139="✔",AK139="✔"),"処理不要","処理必要")</f>
        <v>処理必要</v>
      </c>
      <c r="AR158" s="1242"/>
      <c r="AS158" s="1242"/>
      <c r="AT158" s="1242"/>
      <c r="AU158" s="1242"/>
      <c r="AV158" s="1242"/>
      <c r="AW158" s="1242" t="str">
        <f>AP7</f>
        <v>送付不要</v>
      </c>
      <c r="AX158" s="1242"/>
      <c r="AY158" s="1242"/>
      <c r="AZ158" s="1242"/>
      <c r="BA158" s="1242"/>
      <c r="BB158" s="1242"/>
      <c r="BC158" s="45"/>
      <c r="BH158" s="419"/>
      <c r="BI158" s="483"/>
      <c r="BJ158" s="483"/>
      <c r="BK158" s="483"/>
      <c r="BL158" s="483"/>
      <c r="BM158" s="483"/>
      <c r="BN158" s="483"/>
      <c r="BO158" s="420"/>
      <c r="BP158" s="419"/>
      <c r="BQ158" s="483"/>
      <c r="BR158" s="483"/>
      <c r="BS158" s="483"/>
      <c r="BT158" s="483"/>
      <c r="BU158" s="483"/>
      <c r="BV158" s="483"/>
      <c r="BW158" s="420"/>
    </row>
    <row r="159" spans="1:96" ht="9" customHeight="1" thickBot="1">
      <c r="B159" s="968"/>
      <c r="C159" s="969"/>
      <c r="D159" s="969"/>
      <c r="E159" s="970"/>
      <c r="F159" s="227"/>
      <c r="G159" s="227"/>
      <c r="H159" s="228"/>
      <c r="I159" s="228"/>
      <c r="J159" s="229"/>
      <c r="K159" s="229"/>
      <c r="L159" s="230"/>
      <c r="M159" s="236"/>
      <c r="N159" s="232"/>
      <c r="O159" s="233"/>
      <c r="P159" s="230"/>
      <c r="Q159" s="230"/>
      <c r="R159" s="233"/>
      <c r="S159" s="230"/>
      <c r="T159" s="234"/>
      <c r="U159" s="235"/>
      <c r="V159" s="235"/>
      <c r="W159" s="235"/>
      <c r="X159" s="230"/>
      <c r="Y159" s="231"/>
      <c r="Z159" s="968"/>
      <c r="AA159" s="969"/>
      <c r="AB159" s="969"/>
      <c r="AC159" s="970"/>
      <c r="AD159" s="235"/>
      <c r="AE159" s="235"/>
      <c r="AF159" s="235"/>
      <c r="AG159" s="235"/>
      <c r="AH159" s="231"/>
      <c r="AJ159" s="752"/>
      <c r="AK159" s="752"/>
      <c r="AL159" s="752"/>
      <c r="AM159" s="752"/>
      <c r="AN159" s="752"/>
      <c r="AO159" s="752"/>
      <c r="AP159" s="1199"/>
      <c r="AQ159" s="1243"/>
      <c r="AR159" s="1243"/>
      <c r="AS159" s="1243"/>
      <c r="AT159" s="1243"/>
      <c r="AU159" s="1243"/>
      <c r="AV159" s="1243"/>
      <c r="AW159" s="1243"/>
      <c r="AX159" s="1243"/>
      <c r="AY159" s="1243"/>
      <c r="AZ159" s="1243"/>
      <c r="BA159" s="1243"/>
      <c r="BB159" s="1243"/>
      <c r="BC159" s="115"/>
      <c r="BH159" s="421"/>
      <c r="BI159" s="1220"/>
      <c r="BJ159" s="1220"/>
      <c r="BK159" s="1220"/>
      <c r="BL159" s="1220"/>
      <c r="BM159" s="1220"/>
      <c r="BN159" s="1220"/>
      <c r="BO159" s="422"/>
      <c r="BP159" s="421"/>
      <c r="BQ159" s="1220"/>
      <c r="BR159" s="1220"/>
      <c r="BS159" s="1220"/>
      <c r="BT159" s="1220"/>
      <c r="BU159" s="1220"/>
      <c r="BV159" s="1220"/>
      <c r="BW159" s="422"/>
    </row>
    <row r="160" spans="1:96" ht="13.5" customHeight="1">
      <c r="B160" s="45"/>
      <c r="C160" s="45"/>
      <c r="D160" s="45"/>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1206" t="s">
        <v>206</v>
      </c>
      <c r="BC160" s="1207"/>
    </row>
    <row r="161" spans="2:55" ht="13.5" customHeight="1">
      <c r="B161" s="45"/>
      <c r="C161" s="45"/>
      <c r="D161" s="45"/>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240"/>
      <c r="BC161" s="239"/>
    </row>
    <row r="162" spans="2:55" ht="18" customHeight="1">
      <c r="B162" s="1158" t="s">
        <v>146</v>
      </c>
      <c r="C162" s="1158"/>
      <c r="D162" s="1158"/>
      <c r="E162" s="1158"/>
      <c r="F162" s="1158"/>
      <c r="G162" s="1158"/>
      <c r="H162" s="1158" t="s">
        <v>147</v>
      </c>
      <c r="I162" s="1158"/>
      <c r="J162" s="1158"/>
      <c r="K162" s="1158"/>
      <c r="L162" s="1158"/>
      <c r="M162" s="1158"/>
      <c r="N162" s="1158" t="s">
        <v>148</v>
      </c>
      <c r="O162" s="1158"/>
      <c r="P162" s="1158"/>
      <c r="Q162" s="1158"/>
      <c r="R162" s="1158"/>
      <c r="S162" s="1158"/>
      <c r="T162" s="1158" t="s">
        <v>149</v>
      </c>
      <c r="U162" s="1158"/>
      <c r="V162" s="1158"/>
      <c r="W162" s="1158"/>
      <c r="X162" s="1158"/>
      <c r="Y162" s="1158"/>
      <c r="AF162" s="1157"/>
      <c r="AG162" s="1157"/>
      <c r="AH162" s="1157"/>
      <c r="AI162" s="1157"/>
      <c r="AJ162" s="1157"/>
      <c r="AK162" s="1157"/>
      <c r="AL162" s="211"/>
      <c r="AM162" s="211"/>
      <c r="AN162" s="211"/>
      <c r="AO162" s="211"/>
      <c r="AP162" s="211"/>
      <c r="AQ162" s="211"/>
      <c r="AR162" s="211"/>
      <c r="AS162" s="1157"/>
      <c r="AT162" s="1157"/>
      <c r="AU162" s="1157"/>
      <c r="AV162" s="1157"/>
      <c r="AW162" s="1157"/>
      <c r="AX162" s="1157"/>
      <c r="AY162" s="212"/>
      <c r="AZ162" s="212"/>
      <c r="BA162" s="212"/>
      <c r="BB162" s="213"/>
    </row>
    <row r="163" spans="2:55" ht="18" customHeight="1">
      <c r="B163" s="1180" t="str">
        <f>'①基本情報・異動情報（学生入力用）'!G26</f>
        <v>エラー：未入力項目があります。必要項目を全て入力してください。</v>
      </c>
      <c r="C163" s="1180"/>
      <c r="D163" s="1180"/>
      <c r="E163" s="1180"/>
      <c r="F163" s="1180"/>
      <c r="G163" s="1180"/>
      <c r="H163" s="1180" t="str">
        <f>'②異動情報・学校情報・機構に送付が必要な理由（学校入力用）'!AO12</f>
        <v>エラー：未入力項目があります。必要項目を全て入力してください。</v>
      </c>
      <c r="I163" s="1180"/>
      <c r="J163" s="1180"/>
      <c r="K163" s="1180"/>
      <c r="L163" s="1180"/>
      <c r="M163" s="1180"/>
      <c r="N163" s="1180" t="str">
        <f>'②異動情報・学校情報・機構に送付が必要な理由（学校入力用）'!AO39</f>
        <v>エラー：未入力項目があります。必要項目を全て入力してください。</v>
      </c>
      <c r="O163" s="1180"/>
      <c r="P163" s="1180"/>
      <c r="Q163" s="1180"/>
      <c r="R163" s="1180"/>
      <c r="S163" s="1180"/>
      <c r="T163" s="1180" t="str">
        <f>'③認定報告（学校入力用）'!AC8</f>
        <v>エラー：未入力箇所があります。色付き（薄い黄色）のセルを順番通りに入力してください。入力が完了すると、該当学生の総合認定のセルに色（濃い黄色）がつきます。</v>
      </c>
      <c r="U163" s="1180"/>
      <c r="V163" s="1180"/>
      <c r="W163" s="1180"/>
      <c r="X163" s="1180"/>
      <c r="Y163" s="1180"/>
      <c r="AR163" s="211"/>
      <c r="AS163" s="1157"/>
      <c r="AT163" s="1157"/>
      <c r="AU163" s="1157"/>
      <c r="AV163" s="1157"/>
      <c r="AW163" s="1157"/>
      <c r="AX163" s="1157"/>
      <c r="AY163" s="212"/>
      <c r="AZ163" s="212"/>
      <c r="BA163" s="212"/>
      <c r="BB163" s="213"/>
    </row>
    <row r="164" spans="2:55" ht="18" customHeight="1">
      <c r="B164" s="1180"/>
      <c r="C164" s="1180"/>
      <c r="D164" s="1180"/>
      <c r="E164" s="1180"/>
      <c r="F164" s="1180"/>
      <c r="G164" s="1180"/>
      <c r="H164" s="1180"/>
      <c r="I164" s="1180"/>
      <c r="J164" s="1180"/>
      <c r="K164" s="1180"/>
      <c r="L164" s="1180"/>
      <c r="M164" s="1180"/>
      <c r="N164" s="1180"/>
      <c r="O164" s="1180"/>
      <c r="P164" s="1180"/>
      <c r="Q164" s="1180"/>
      <c r="R164" s="1180"/>
      <c r="S164" s="1180"/>
      <c r="T164" s="1180"/>
      <c r="U164" s="1180"/>
      <c r="V164" s="1180"/>
      <c r="W164" s="1180"/>
      <c r="X164" s="1180"/>
      <c r="Y164" s="1180"/>
      <c r="AR164" s="211"/>
      <c r="AS164" s="1157"/>
      <c r="AT164" s="1157"/>
      <c r="AU164" s="1157"/>
      <c r="AV164" s="1157"/>
      <c r="AW164" s="1157"/>
      <c r="AX164" s="1157"/>
      <c r="AY164" s="212"/>
      <c r="AZ164" s="212"/>
      <c r="BA164" s="212"/>
      <c r="BB164" s="213"/>
    </row>
    <row r="165" spans="2:55" ht="18" customHeight="1" thickBot="1">
      <c r="B165" s="1180"/>
      <c r="C165" s="1180"/>
      <c r="D165" s="1180"/>
      <c r="E165" s="1180"/>
      <c r="F165" s="1180"/>
      <c r="G165" s="1180"/>
      <c r="H165" s="1180"/>
      <c r="I165" s="1180"/>
      <c r="J165" s="1180"/>
      <c r="K165" s="1180"/>
      <c r="L165" s="1180"/>
      <c r="M165" s="1180"/>
      <c r="N165" s="1180"/>
      <c r="O165" s="1180"/>
      <c r="P165" s="1180"/>
      <c r="Q165" s="1180"/>
      <c r="R165" s="1180"/>
      <c r="S165" s="1180"/>
      <c r="T165" s="1180"/>
      <c r="U165" s="1180"/>
      <c r="V165" s="1180"/>
      <c r="W165" s="1180"/>
      <c r="X165" s="1180"/>
      <c r="Y165" s="1180"/>
      <c r="AR165" s="211"/>
      <c r="AS165" s="1157"/>
      <c r="AT165" s="1157"/>
      <c r="AU165" s="1157"/>
      <c r="AV165" s="1157"/>
      <c r="AW165" s="1157"/>
      <c r="AX165" s="1157"/>
      <c r="AY165" s="212"/>
      <c r="AZ165" s="212"/>
      <c r="BA165" s="212"/>
      <c r="BB165" s="213"/>
    </row>
    <row r="166" spans="2:55" ht="18" customHeight="1" thickBot="1">
      <c r="B166" s="1205">
        <f>IF(B163="エラー：未入力項目があります。必要項目を全て入力してください。",1,0)</f>
        <v>1</v>
      </c>
      <c r="C166" s="1205"/>
      <c r="D166" s="1205"/>
      <c r="E166" s="1205"/>
      <c r="F166" s="1205"/>
      <c r="G166" s="1205"/>
      <c r="H166" s="1205">
        <f>IF(OR(H163="エラー：未入力項目があります。必要項目を全て入力してください。",H163="エラー：この様式は辞退の異動始期が2025/5始期以降の奨学生用です。2025/4始期以前の様式をご使用ください。"),1,0)</f>
        <v>1</v>
      </c>
      <c r="I166" s="1205"/>
      <c r="J166" s="1205"/>
      <c r="K166" s="1205"/>
      <c r="L166" s="1205"/>
      <c r="M166" s="1205"/>
      <c r="N166" s="1205">
        <f>IF(N163="エラー：未入力項目があります。必要項目を全て入力してください。",1,0)</f>
        <v>1</v>
      </c>
      <c r="O166" s="1205"/>
      <c r="P166" s="1205"/>
      <c r="Q166" s="1205"/>
      <c r="R166" s="1205"/>
      <c r="S166" s="1205"/>
      <c r="T166" s="1205">
        <f>IF(T163="エラー：未入力箇所があります。色付き（薄い黄色）のセルを順番通りに入力してください。入力が完了すると、該当学生の総合認定のセルに色（濃い黄色）がつきます。",1,0)</f>
        <v>1</v>
      </c>
      <c r="U166" s="1205"/>
      <c r="V166" s="1205"/>
      <c r="W166" s="1205"/>
      <c r="X166" s="1205"/>
      <c r="Y166" s="1205"/>
      <c r="AR166" s="211"/>
      <c r="AS166" s="211"/>
      <c r="AT166" s="211"/>
      <c r="AU166" s="211"/>
      <c r="AV166" s="211"/>
      <c r="AW166" s="1216">
        <f>SUM(B166:Y166)</f>
        <v>4</v>
      </c>
      <c r="AX166" s="1217"/>
      <c r="AY166" s="1217"/>
      <c r="AZ166" s="1217"/>
      <c r="BA166" s="1217"/>
      <c r="BB166" s="1218"/>
    </row>
    <row r="168" spans="2:55" ht="13.5" customHeight="1">
      <c r="F168" s="79"/>
      <c r="G168" s="79"/>
      <c r="H168" s="79"/>
      <c r="I168" s="221"/>
      <c r="J168" s="221"/>
      <c r="K168" s="12"/>
      <c r="L168" s="12"/>
      <c r="M168" s="12"/>
      <c r="N168" s="12"/>
      <c r="O168" s="12"/>
      <c r="P168" s="12"/>
      <c r="Q168" s="12"/>
      <c r="R168" s="12"/>
      <c r="S168" s="221"/>
      <c r="T168" s="221"/>
      <c r="U168" s="12"/>
      <c r="V168" s="12"/>
      <c r="W168" s="12"/>
      <c r="X168" s="12"/>
      <c r="Y168" s="12"/>
      <c r="Z168" s="12"/>
      <c r="AA168" s="12"/>
      <c r="AB168" s="221"/>
      <c r="AC168" s="221"/>
      <c r="AD168" s="221"/>
      <c r="AE168" s="221"/>
      <c r="AF168" s="221"/>
      <c r="AG168" s="12"/>
      <c r="AH168" s="12"/>
      <c r="AI168" s="12"/>
      <c r="AJ168" s="12"/>
      <c r="AK168" s="12"/>
      <c r="AL168" s="12"/>
      <c r="AM168" s="12"/>
      <c r="AN168" s="12"/>
      <c r="AO168" s="12"/>
      <c r="AP168" s="79"/>
      <c r="AQ168" s="79"/>
      <c r="AR168" s="221"/>
      <c r="AS168" s="221"/>
      <c r="AT168" s="221"/>
      <c r="AU168" s="221"/>
      <c r="AV168" s="221"/>
      <c r="AW168" s="221"/>
    </row>
    <row r="169" spans="2:55" ht="13.5" customHeight="1">
      <c r="F169" s="79"/>
      <c r="G169" s="79"/>
      <c r="H169" s="79"/>
      <c r="I169" s="79"/>
      <c r="J169" s="79"/>
      <c r="K169" s="12"/>
      <c r="L169" s="12"/>
      <c r="M169" s="12"/>
      <c r="N169" s="12"/>
      <c r="O169" s="12"/>
      <c r="P169" s="12"/>
      <c r="Q169" s="12"/>
      <c r="R169" s="12"/>
      <c r="S169" s="221"/>
      <c r="T169" s="221"/>
      <c r="U169" s="12"/>
      <c r="V169" s="12"/>
      <c r="W169" s="12"/>
      <c r="X169" s="12"/>
      <c r="Y169" s="12"/>
      <c r="Z169" s="12"/>
      <c r="AA169" s="12"/>
      <c r="AB169" s="79"/>
      <c r="AC169" s="79"/>
      <c r="AD169" s="79"/>
      <c r="AE169" s="79"/>
      <c r="AF169" s="222"/>
      <c r="AG169" s="12"/>
      <c r="AH169" s="12"/>
      <c r="AI169" s="12"/>
    </row>
    <row r="170" spans="2:55" ht="13.5" customHeight="1">
      <c r="F170" s="79"/>
      <c r="G170" s="79"/>
      <c r="H170" s="79"/>
      <c r="I170" s="79"/>
      <c r="J170" s="79"/>
      <c r="K170" s="12"/>
      <c r="L170" s="12"/>
      <c r="M170" s="12"/>
      <c r="AF170" s="222"/>
      <c r="AG170" s="12"/>
      <c r="AH170" s="12"/>
      <c r="AI170" s="12"/>
    </row>
    <row r="171" spans="2:55" ht="13.5" customHeight="1">
      <c r="F171" s="79"/>
      <c r="G171" s="79"/>
      <c r="H171" s="79"/>
      <c r="I171" s="216"/>
      <c r="J171" s="216"/>
      <c r="K171" s="12"/>
      <c r="L171" s="12"/>
      <c r="M171" s="12"/>
      <c r="AF171" s="237"/>
      <c r="AG171" s="12"/>
      <c r="AH171" s="12"/>
      <c r="AI171" s="12"/>
      <c r="AJ171" s="12"/>
      <c r="AK171" s="12"/>
      <c r="AL171" s="12"/>
      <c r="AM171" s="12"/>
      <c r="AN171" s="12"/>
      <c r="AO171" s="12"/>
      <c r="AP171" s="79"/>
      <c r="AQ171" s="79"/>
      <c r="AR171" s="238"/>
      <c r="AS171" s="238"/>
      <c r="AT171" s="238"/>
      <c r="AU171" s="238"/>
      <c r="AV171" s="238"/>
      <c r="AW171" s="237"/>
    </row>
  </sheetData>
  <sheetProtection password="F983" sheet="1" objects="1" scenarios="1"/>
  <protectedRanges>
    <protectedRange sqref="C64:C68" name="範囲3_1"/>
    <protectedRange sqref="C100:C121 C64:C71 S68:S80 C73:C80 C82:C98 S82:S98 S100:S107 S109:S121" name="範囲1_1"/>
    <protectedRange sqref="C63:C121" name="範囲4_1"/>
    <protectedRange sqref="S63:S107 S109:S121" name="範囲5_1"/>
    <protectedRange sqref="AV73 AX73:AZ76 AW74:AW76" name="範囲1_2"/>
  </protectedRanges>
  <mergeCells count="353">
    <mergeCell ref="V64:Z67"/>
    <mergeCell ref="AH73:AU76"/>
    <mergeCell ref="AV82:AZ85"/>
    <mergeCell ref="AV89:AZ92"/>
    <mergeCell ref="AV100:AZ103"/>
    <mergeCell ref="AH100:AP102"/>
    <mergeCell ref="AH103:AP105"/>
    <mergeCell ref="AH106:AP108"/>
    <mergeCell ref="AH113:AP116"/>
    <mergeCell ref="AV113:AZ116"/>
    <mergeCell ref="AV73:AZ76"/>
    <mergeCell ref="AW99:AZ99"/>
    <mergeCell ref="AF100:AG102"/>
    <mergeCell ref="AQ100:AS100"/>
    <mergeCell ref="AT100:AU103"/>
    <mergeCell ref="Y94:Y95"/>
    <mergeCell ref="W102:AA104"/>
    <mergeCell ref="AT89:AU92"/>
    <mergeCell ref="AC90:AS90"/>
    <mergeCell ref="AQ91:AS91"/>
    <mergeCell ref="BH118:BI122"/>
    <mergeCell ref="AM139:AN140"/>
    <mergeCell ref="BF118:BG122"/>
    <mergeCell ref="BL108:BP112"/>
    <mergeCell ref="BQ108:CH112"/>
    <mergeCell ref="D138:H140"/>
    <mergeCell ref="T100:AB101"/>
    <mergeCell ref="BH135:BJ137"/>
    <mergeCell ref="BJ108:BK112"/>
    <mergeCell ref="BJ98:BK102"/>
    <mergeCell ref="F96:F98"/>
    <mergeCell ref="D117:E120"/>
    <mergeCell ref="D135:H137"/>
    <mergeCell ref="AC102:AE102"/>
    <mergeCell ref="AC103:AE103"/>
    <mergeCell ref="BF103:BG107"/>
    <mergeCell ref="BH103:BI107"/>
    <mergeCell ref="F108:N111"/>
    <mergeCell ref="R108:R109"/>
    <mergeCell ref="AB102:AB107"/>
    <mergeCell ref="BF108:BG112"/>
    <mergeCell ref="BH108:BI112"/>
    <mergeCell ref="BH98:BI102"/>
    <mergeCell ref="T102:V104"/>
    <mergeCell ref="B166:G166"/>
    <mergeCell ref="H166:M166"/>
    <mergeCell ref="N166:S166"/>
    <mergeCell ref="AW166:BB166"/>
    <mergeCell ref="BH157:BO159"/>
    <mergeCell ref="BP157:BW159"/>
    <mergeCell ref="BF113:BG117"/>
    <mergeCell ref="BH113:BI117"/>
    <mergeCell ref="BJ113:BK117"/>
    <mergeCell ref="BL113:BP117"/>
    <mergeCell ref="BQ113:CH117"/>
    <mergeCell ref="AH117:AP120"/>
    <mergeCell ref="AV117:AZ120"/>
    <mergeCell ref="AD148:BB149"/>
    <mergeCell ref="AF117:AG120"/>
    <mergeCell ref="AT117:AU120"/>
    <mergeCell ref="AQ119:AS119"/>
    <mergeCell ref="AW121:AZ121"/>
    <mergeCell ref="AW158:BB159"/>
    <mergeCell ref="AQ158:AV159"/>
    <mergeCell ref="BK135:BM137"/>
    <mergeCell ref="BH138:BJ140"/>
    <mergeCell ref="BK138:BM140"/>
    <mergeCell ref="BN138:BP140"/>
    <mergeCell ref="T64:U67"/>
    <mergeCell ref="D67:O68"/>
    <mergeCell ref="E69:E71"/>
    <mergeCell ref="F69:F71"/>
    <mergeCell ref="B100:B103"/>
    <mergeCell ref="C100:C103"/>
    <mergeCell ref="T166:Y166"/>
    <mergeCell ref="H162:M162"/>
    <mergeCell ref="BB160:BC160"/>
    <mergeCell ref="AG157:AH158"/>
    <mergeCell ref="AF113:AG116"/>
    <mergeCell ref="AQ114:AS114"/>
    <mergeCell ref="AQ115:AS115"/>
    <mergeCell ref="Z108:AB108"/>
    <mergeCell ref="Z109:AB110"/>
    <mergeCell ref="AF106:AG108"/>
    <mergeCell ref="AK109:AK111"/>
    <mergeCell ref="AL109:AL111"/>
    <mergeCell ref="W105:AA107"/>
    <mergeCell ref="J157:J158"/>
    <mergeCell ref="K157:L157"/>
    <mergeCell ref="M157:M158"/>
    <mergeCell ref="N157:T157"/>
    <mergeCell ref="W157:Y158"/>
    <mergeCell ref="B162:G162"/>
    <mergeCell ref="T117:U120"/>
    <mergeCell ref="AQ118:AS118"/>
    <mergeCell ref="B163:G165"/>
    <mergeCell ref="H163:M165"/>
    <mergeCell ref="N163:S165"/>
    <mergeCell ref="H158:I158"/>
    <mergeCell ref="K158:L158"/>
    <mergeCell ref="AP138:AR138"/>
    <mergeCell ref="J147:U147"/>
    <mergeCell ref="V147:Y147"/>
    <mergeCell ref="AA143:BB147"/>
    <mergeCell ref="AQ156:AV157"/>
    <mergeCell ref="AB148:AC149"/>
    <mergeCell ref="X148:Y150"/>
    <mergeCell ref="D145:U146"/>
    <mergeCell ref="D142:H144"/>
    <mergeCell ref="Q135:Q137"/>
    <mergeCell ref="R135:T137"/>
    <mergeCell ref="U135:U137"/>
    <mergeCell ref="V117:Z120"/>
    <mergeCell ref="T162:Y162"/>
    <mergeCell ref="T163:Y165"/>
    <mergeCell ref="AJ158:AP159"/>
    <mergeCell ref="AS163:AX165"/>
    <mergeCell ref="AF162:AK162"/>
    <mergeCell ref="N162:S162"/>
    <mergeCell ref="AS162:AX162"/>
    <mergeCell ref="M135:M137"/>
    <mergeCell ref="D104:E107"/>
    <mergeCell ref="F100:N103"/>
    <mergeCell ref="O100:O111"/>
    <mergeCell ref="F117:J120"/>
    <mergeCell ref="B125:Y129"/>
    <mergeCell ref="AA123:AG124"/>
    <mergeCell ref="B108:B111"/>
    <mergeCell ref="E114:E116"/>
    <mergeCell ref="F114:F116"/>
    <mergeCell ref="X116:Z116"/>
    <mergeCell ref="AA131:BC132"/>
    <mergeCell ref="H116:J116"/>
    <mergeCell ref="B131:Y132"/>
    <mergeCell ref="AM135:BB136"/>
    <mergeCell ref="N135:P137"/>
    <mergeCell ref="D108:E111"/>
    <mergeCell ref="AB135:AC136"/>
    <mergeCell ref="AD135:AH136"/>
    <mergeCell ref="AK135:AL136"/>
    <mergeCell ref="S105:S107"/>
    <mergeCell ref="T105:V107"/>
    <mergeCell ref="W108:W116"/>
    <mergeCell ref="D112:O113"/>
    <mergeCell ref="AQ103:AQ105"/>
    <mergeCell ref="E96:E98"/>
    <mergeCell ref="S100:S101"/>
    <mergeCell ref="F104:N107"/>
    <mergeCell ref="R105:R107"/>
    <mergeCell ref="AF103:AG105"/>
    <mergeCell ref="D100:E103"/>
    <mergeCell ref="AC101:AE101"/>
    <mergeCell ref="AQ101:AS101"/>
    <mergeCell ref="CI78:CL82"/>
    <mergeCell ref="BK148:BQ149"/>
    <mergeCell ref="AB139:AC140"/>
    <mergeCell ref="AD139:AH140"/>
    <mergeCell ref="AK139:AL140"/>
    <mergeCell ref="BK147:BQ147"/>
    <mergeCell ref="BQ93:CH97"/>
    <mergeCell ref="BL98:BP102"/>
    <mergeCell ref="BQ98:CH102"/>
    <mergeCell ref="CH128:CR129"/>
    <mergeCell ref="BF130:CB131"/>
    <mergeCell ref="CH130:CM140"/>
    <mergeCell ref="CN130:CR140"/>
    <mergeCell ref="BJ103:BK107"/>
    <mergeCell ref="BL103:BP107"/>
    <mergeCell ref="BF93:BG97"/>
    <mergeCell ref="BH93:BI97"/>
    <mergeCell ref="BF98:BG102"/>
    <mergeCell ref="BQ103:CH107"/>
    <mergeCell ref="AE106:AE108"/>
    <mergeCell ref="BL83:BP87"/>
    <mergeCell ref="BJ93:BK97"/>
    <mergeCell ref="BL88:BP92"/>
    <mergeCell ref="BJ88:BK92"/>
    <mergeCell ref="BL93:BP97"/>
    <mergeCell ref="AB82:AB89"/>
    <mergeCell ref="BQ78:CH82"/>
    <mergeCell ref="BF78:BG82"/>
    <mergeCell ref="BH78:BI82"/>
    <mergeCell ref="BJ78:BK82"/>
    <mergeCell ref="BL78:BP82"/>
    <mergeCell ref="BQ88:CH92"/>
    <mergeCell ref="BQ83:CH87"/>
    <mergeCell ref="BF83:BG87"/>
    <mergeCell ref="BH83:BI87"/>
    <mergeCell ref="BJ83:BK87"/>
    <mergeCell ref="BF88:BG92"/>
    <mergeCell ref="BH88:BI92"/>
    <mergeCell ref="AB94:AB95"/>
    <mergeCell ref="AE94:AE95"/>
    <mergeCell ref="AH94:AH95"/>
    <mergeCell ref="T90:AB92"/>
    <mergeCell ref="T82:AA85"/>
    <mergeCell ref="T86:AA89"/>
    <mergeCell ref="AF77:AZ80"/>
    <mergeCell ref="BQ73:CH77"/>
    <mergeCell ref="BL73:BP77"/>
    <mergeCell ref="B94:B95"/>
    <mergeCell ref="C94:C95"/>
    <mergeCell ref="B86:B89"/>
    <mergeCell ref="C86:C89"/>
    <mergeCell ref="D86:E89"/>
    <mergeCell ref="F86:N89"/>
    <mergeCell ref="V93:W93"/>
    <mergeCell ref="B90:B93"/>
    <mergeCell ref="C90:C93"/>
    <mergeCell ref="D90:E93"/>
    <mergeCell ref="F90:N93"/>
    <mergeCell ref="R90:R92"/>
    <mergeCell ref="S90:S92"/>
    <mergeCell ref="R86:R89"/>
    <mergeCell ref="S86:S89"/>
    <mergeCell ref="D94:O95"/>
    <mergeCell ref="O82:O93"/>
    <mergeCell ref="S82:S85"/>
    <mergeCell ref="P84:R84"/>
    <mergeCell ref="P83:R83"/>
    <mergeCell ref="D76:O77"/>
    <mergeCell ref="C73:C75"/>
    <mergeCell ref="D73:F75"/>
    <mergeCell ref="G73:N75"/>
    <mergeCell ref="O73:O75"/>
    <mergeCell ref="BF73:BG77"/>
    <mergeCell ref="BH73:BI77"/>
    <mergeCell ref="BJ73:BK77"/>
    <mergeCell ref="AF73:AG76"/>
    <mergeCell ref="P4:AN8"/>
    <mergeCell ref="B9:N10"/>
    <mergeCell ref="AP4:BB6"/>
    <mergeCell ref="CS12:CY15"/>
    <mergeCell ref="AS16:BB18"/>
    <mergeCell ref="AP7:BB9"/>
    <mergeCell ref="BG56:BU56"/>
    <mergeCell ref="BV56:CJ56"/>
    <mergeCell ref="AY56:BB59"/>
    <mergeCell ref="AG40:AG50"/>
    <mergeCell ref="AH40:AJ50"/>
    <mergeCell ref="B26:P27"/>
    <mergeCell ref="B29:F38"/>
    <mergeCell ref="AQ40:AT50"/>
    <mergeCell ref="AU40:AU50"/>
    <mergeCell ref="AV40:AW50"/>
    <mergeCell ref="AB40:AB50"/>
    <mergeCell ref="BA40:BA50"/>
    <mergeCell ref="AK11:AP13"/>
    <mergeCell ref="BK24:CJ38"/>
    <mergeCell ref="B16:G18"/>
    <mergeCell ref="H16:AC18"/>
    <mergeCell ref="AD16:AH18"/>
    <mergeCell ref="AI16:AP18"/>
    <mergeCell ref="AQ16:AR18"/>
    <mergeCell ref="B11:P12"/>
    <mergeCell ref="B19:G21"/>
    <mergeCell ref="H19:AC21"/>
    <mergeCell ref="AD19:AH21"/>
    <mergeCell ref="AI19:AU21"/>
    <mergeCell ref="B13:Q15"/>
    <mergeCell ref="T9:AJ13"/>
    <mergeCell ref="AQ11:BB13"/>
    <mergeCell ref="AV19:AW21"/>
    <mergeCell ref="AX19:AZ21"/>
    <mergeCell ref="BA19:BB21"/>
    <mergeCell ref="I142:Y144"/>
    <mergeCell ref="I138:Y140"/>
    <mergeCell ref="B147:I147"/>
    <mergeCell ref="B156:E159"/>
    <mergeCell ref="Z156:AC159"/>
    <mergeCell ref="AJ156:AP157"/>
    <mergeCell ref="AW156:BB157"/>
    <mergeCell ref="F157:G158"/>
    <mergeCell ref="H157:I157"/>
    <mergeCell ref="AO139:BB140"/>
    <mergeCell ref="B148:I150"/>
    <mergeCell ref="J148:K150"/>
    <mergeCell ref="L148:M150"/>
    <mergeCell ref="N148:O150"/>
    <mergeCell ref="P148:Q150"/>
    <mergeCell ref="R148:S150"/>
    <mergeCell ref="T148:U150"/>
    <mergeCell ref="V148:W150"/>
    <mergeCell ref="AD22:AH24"/>
    <mergeCell ref="AI22:BB24"/>
    <mergeCell ref="AX40:AX50"/>
    <mergeCell ref="AY40:AZ50"/>
    <mergeCell ref="AK40:AP50"/>
    <mergeCell ref="AF40:AF50"/>
    <mergeCell ref="W40:X50"/>
    <mergeCell ref="Y40:Y50"/>
    <mergeCell ref="G29:Z38"/>
    <mergeCell ref="X22:Y24"/>
    <mergeCell ref="Z22:AA24"/>
    <mergeCell ref="AB22:AC24"/>
    <mergeCell ref="N22:O24"/>
    <mergeCell ref="P22:Q24"/>
    <mergeCell ref="B22:G24"/>
    <mergeCell ref="J22:K24"/>
    <mergeCell ref="L22:M24"/>
    <mergeCell ref="H22:I24"/>
    <mergeCell ref="R22:S24"/>
    <mergeCell ref="T22:U24"/>
    <mergeCell ref="Z40:Z50"/>
    <mergeCell ref="AC40:AE50"/>
    <mergeCell ref="C108:C111"/>
    <mergeCell ref="R102:R104"/>
    <mergeCell ref="S102:S104"/>
    <mergeCell ref="AD56:AM59"/>
    <mergeCell ref="AD62:AM65"/>
    <mergeCell ref="O40:R50"/>
    <mergeCell ref="S40:S50"/>
    <mergeCell ref="T40:U50"/>
    <mergeCell ref="V40:V50"/>
    <mergeCell ref="C58:K59"/>
    <mergeCell ref="C64:C66"/>
    <mergeCell ref="C67:C68"/>
    <mergeCell ref="AF72:AZ72"/>
    <mergeCell ref="AT82:AU85"/>
    <mergeCell ref="AC83:AS83"/>
    <mergeCell ref="AQ84:AS84"/>
    <mergeCell ref="AW88:AZ88"/>
    <mergeCell ref="AN56:AX59"/>
    <mergeCell ref="AN62:AX65"/>
    <mergeCell ref="L58:O59"/>
    <mergeCell ref="W63:Z63"/>
    <mergeCell ref="D64:O66"/>
    <mergeCell ref="B55:U57"/>
    <mergeCell ref="C76:C77"/>
    <mergeCell ref="B4:O6"/>
    <mergeCell ref="B1:BB1"/>
    <mergeCell ref="I135:L137"/>
    <mergeCell ref="AW112:AZ112"/>
    <mergeCell ref="AT113:AU116"/>
    <mergeCell ref="B104:B107"/>
    <mergeCell ref="C104:C107"/>
    <mergeCell ref="AA125:BB129"/>
    <mergeCell ref="H40:N50"/>
    <mergeCell ref="B123:Y124"/>
    <mergeCell ref="D133:U134"/>
    <mergeCell ref="AB133:BB134"/>
    <mergeCell ref="B112:B113"/>
    <mergeCell ref="C112:C113"/>
    <mergeCell ref="E78:E80"/>
    <mergeCell ref="B82:B85"/>
    <mergeCell ref="C82:C85"/>
    <mergeCell ref="D82:E85"/>
    <mergeCell ref="F82:N85"/>
    <mergeCell ref="F78:F80"/>
    <mergeCell ref="V22:W24"/>
    <mergeCell ref="AY62:BB65"/>
    <mergeCell ref="C61:L62"/>
    <mergeCell ref="B40:F50"/>
  </mergeCells>
  <phoneticPr fontId="11"/>
  <conditionalFormatting sqref="AA51:AC51 AA49:AA50">
    <cfRule type="expression" dxfId="41" priority="171">
      <formula>#REF!="いいえ"</formula>
    </cfRule>
  </conditionalFormatting>
  <conditionalFormatting sqref="AG51:AK51">
    <cfRule type="expression" dxfId="40" priority="172">
      <formula>#REF!="はい"</formula>
    </cfRule>
  </conditionalFormatting>
  <conditionalFormatting sqref="AA51:AC51 AG51:AK51 AA49:AA50">
    <cfRule type="expression" dxfId="39" priority="173">
      <formula>#REF!=""</formula>
    </cfRule>
  </conditionalFormatting>
  <conditionalFormatting sqref="O40:O48 T40:T48 W40:W48">
    <cfRule type="cellIs" dxfId="38" priority="170" operator="equal">
      <formula>0</formula>
    </cfRule>
  </conditionalFormatting>
  <conditionalFormatting sqref="AQ40:AQ48 AV40:AV48 AY40:AY48">
    <cfRule type="cellIs" dxfId="37" priority="169" operator="equal">
      <formula>0</formula>
    </cfRule>
  </conditionalFormatting>
  <conditionalFormatting sqref="T58 W58">
    <cfRule type="cellIs" dxfId="36" priority="168" operator="equal">
      <formula>0</formula>
    </cfRule>
  </conditionalFormatting>
  <conditionalFormatting sqref="AA125:BB129">
    <cfRule type="containsErrors" dxfId="35" priority="1285">
      <formula>ISERROR(AA125)</formula>
    </cfRule>
  </conditionalFormatting>
  <conditionalFormatting sqref="P74:AE75 AF73:AZ76">
    <cfRule type="expression" dxfId="34" priority="47">
      <formula>AND($AF$73="✔",$AV$73&lt;&gt;"")</formula>
    </cfRule>
  </conditionalFormatting>
  <conditionalFormatting sqref="AC83:AS84 AT82:AZ85">
    <cfRule type="expression" dxfId="33" priority="42">
      <formula>$AT$82="✔"</formula>
    </cfRule>
  </conditionalFormatting>
  <conditionalFormatting sqref="AC90:AS91 AT89:AZ92">
    <cfRule type="expression" dxfId="32" priority="41">
      <formula>$AT$89="✔"</formula>
    </cfRule>
  </conditionalFormatting>
  <conditionalFormatting sqref="AQ100:AS101 AT100:AZ103">
    <cfRule type="expression" dxfId="31" priority="39">
      <formula>$AT$100="✔"</formula>
    </cfRule>
  </conditionalFormatting>
  <conditionalFormatting sqref="AC102:AE103">
    <cfRule type="expression" dxfId="30" priority="36">
      <formula>AND($L$58&lt;&gt;"",$C$67="✔",$C$76="✔",$C$94="✔",$B$112&gt;0,$Z$109="○")</formula>
    </cfRule>
  </conditionalFormatting>
  <conditionalFormatting sqref="AC102:AE102">
    <cfRule type="expression" dxfId="29" priority="33">
      <formula>$Z$109&lt;&gt;"○"</formula>
    </cfRule>
  </conditionalFormatting>
  <conditionalFormatting sqref="AC103:AE103">
    <cfRule type="expression" dxfId="28" priority="31">
      <formula>$Z$109&lt;&gt;"○"</formula>
    </cfRule>
  </conditionalFormatting>
  <conditionalFormatting sqref="AT117:AZ120 AQ118:AS119">
    <cfRule type="expression" dxfId="27" priority="29">
      <formula>$AT$117="✔"</formula>
    </cfRule>
  </conditionalFormatting>
  <conditionalFormatting sqref="AQ114:AS115 AT113:AZ116">
    <cfRule type="expression" dxfId="26" priority="27">
      <formula>$AT$113="✔"</formula>
    </cfRule>
  </conditionalFormatting>
  <conditionalFormatting sqref="P64:S65 T64:Z67">
    <cfRule type="expression" dxfId="25" priority="24">
      <formula>$T$64="✔"</formula>
    </cfRule>
  </conditionalFormatting>
  <conditionalFormatting sqref="C73:C77 C82:C95 S82:S92 C100:C113 S100:S107">
    <cfRule type="expression" dxfId="24" priority="23">
      <formula>$T$64="✔"</formula>
    </cfRule>
  </conditionalFormatting>
  <conditionalFormatting sqref="C82:C95 S82:S92 C100:C113 S100:S107">
    <cfRule type="expression" dxfId="23" priority="22">
      <formula>$AF$73="✔"</formula>
    </cfRule>
  </conditionalFormatting>
  <conditionalFormatting sqref="C73:C77 E69:F71">
    <cfRule type="expression" dxfId="22" priority="21">
      <formula>$AF$73="✔"</formula>
    </cfRule>
  </conditionalFormatting>
  <conditionalFormatting sqref="S82:S92 P83:R84 C82:C95 E78:F80 C73:C77 E69:F71">
    <cfRule type="expression" dxfId="21" priority="20">
      <formula>OR($AT$82="✔",$AT$89="✔")</formula>
    </cfRule>
  </conditionalFormatting>
  <conditionalFormatting sqref="S82:S92">
    <cfRule type="expression" dxfId="20" priority="19">
      <formula>OR($D$117="✔",$T$117="✔",$AT$100="✔",$AT$113="✔",$AT$117="✔")</formula>
    </cfRule>
  </conditionalFormatting>
  <conditionalFormatting sqref="E114:F116 D117:J120">
    <cfRule type="expression" dxfId="19" priority="18">
      <formula>$D$117="✔"</formula>
    </cfRule>
  </conditionalFormatting>
  <conditionalFormatting sqref="C100:C113 E96:F98 C82:C95 E78:F80 C73:C77 E69:F71">
    <cfRule type="expression" dxfId="18" priority="17">
      <formula>$D$117="✔"</formula>
    </cfRule>
  </conditionalFormatting>
  <conditionalFormatting sqref="C100:C113">
    <cfRule type="expression" dxfId="17" priority="16">
      <formula>OR($AT$82="✔",$AT$89="✔")</formula>
    </cfRule>
  </conditionalFormatting>
  <conditionalFormatting sqref="AC100:AE101 S100:S107 C100:C113 P100:R101 E96:F98 C82:C95 E78:F80 C73:C77 E69:F71">
    <cfRule type="expression" dxfId="16" priority="15">
      <formula>AND($AT$100="✔",$Z$109&lt;&gt;"○")</formula>
    </cfRule>
  </conditionalFormatting>
  <conditionalFormatting sqref="AC100:AE100">
    <cfRule type="expression" dxfId="15" priority="14">
      <formula>$Z$109="○"</formula>
    </cfRule>
  </conditionalFormatting>
  <conditionalFormatting sqref="AC101:AE101">
    <cfRule type="expression" dxfId="14" priority="13">
      <formula>$Z$109="○"</formula>
    </cfRule>
  </conditionalFormatting>
  <conditionalFormatting sqref="S100:S107 C100:C113 P100:R101 E96:F98 C82:C95 E78:F80 C73:C77 E69:F71">
    <cfRule type="expression" dxfId="13" priority="12">
      <formula>AND($AT$100="✔",$Z$109="○")</formula>
    </cfRule>
  </conditionalFormatting>
  <conditionalFormatting sqref="S100:S107">
    <cfRule type="expression" dxfId="12" priority="11">
      <formula>OR($AT$82="✔",$AT$89="✔")</formula>
    </cfRule>
  </conditionalFormatting>
  <conditionalFormatting sqref="S100:S107">
    <cfRule type="expression" dxfId="11" priority="10">
      <formula>$D$117="✔"</formula>
    </cfRule>
  </conditionalFormatting>
  <conditionalFormatting sqref="T117:Z120 V108:W116">
    <cfRule type="expression" dxfId="10" priority="9">
      <formula>$T$117="✔"</formula>
    </cfRule>
  </conditionalFormatting>
  <conditionalFormatting sqref="S100:S107 P100:R101 C100:C113 E96:F98 C82:C95 E78:F80 C73:C77 E69:F71">
    <cfRule type="expression" dxfId="9" priority="8">
      <formula>$T$117="✔"</formula>
    </cfRule>
  </conditionalFormatting>
  <conditionalFormatting sqref="AC100:AE101 AK109:AL111 S100:S107 P100:R101 C100:C113 E96:F98 C82:C95 E78:F80 C73:C77 E69:F71">
    <cfRule type="expression" dxfId="8" priority="7">
      <formula>AND($Z$109&lt;&gt;"○",OR($AT$117="✔",$AT$113="✔"))</formula>
    </cfRule>
  </conditionalFormatting>
  <conditionalFormatting sqref="S102:S107">
    <cfRule type="expression" dxfId="7" priority="5">
      <formula>AND($S$100="✔",OR($AT$113="✔",$AT$117="✔",$AT$100="✔"))</formula>
    </cfRule>
  </conditionalFormatting>
  <conditionalFormatting sqref="AK109:AL111 S100:S107 P100:R101 E96:F98 C100:C113 C82:C95 E78:F80 C73:C77 E69:F71">
    <cfRule type="expression" dxfId="6" priority="4">
      <formula>$AT$117="✔"</formula>
    </cfRule>
  </conditionalFormatting>
  <conditionalFormatting sqref="C73:C77">
    <cfRule type="expression" dxfId="5" priority="3">
      <formula>$T$64="✔"</formula>
    </cfRule>
  </conditionalFormatting>
  <conditionalFormatting sqref="C82:C95">
    <cfRule type="expression" dxfId="4" priority="2">
      <formula>$AF$73="✔"</formula>
    </cfRule>
  </conditionalFormatting>
  <conditionalFormatting sqref="L58:O59 C64:C68">
    <cfRule type="expression" dxfId="3" priority="1">
      <formula>$AW$166&lt;&gt;0</formula>
    </cfRule>
  </conditionalFormatting>
  <conditionalFormatting sqref="AP7:BB9">
    <cfRule type="expression" dxfId="2" priority="1654">
      <formula>$AW$166&lt;&gt;0</formula>
    </cfRule>
    <cfRule type="expression" dxfId="1" priority="1655">
      <formula>$AP$7=$BH$8</formula>
    </cfRule>
    <cfRule type="expression" dxfId="0" priority="1656">
      <formula>$AP$7=$BH$9</formula>
    </cfRule>
  </conditionalFormatting>
  <dataValidations disablePrompts="1" count="1">
    <dataValidation type="list" allowBlank="1" showInputMessage="1" showErrorMessage="1" sqref="AH60 AN60 Q39 V39 M39 I39">
      <formula1>"✔"</formula1>
    </dataValidation>
  </dataValidations>
  <printOptions horizontalCentered="1" verticalCentered="1"/>
  <pageMargins left="0.59055118110236227" right="0" top="0" bottom="0" header="0.51181102362204722" footer="0.51181102362204722"/>
  <pageSetup paperSize="9" scale="40" orientation="portrait" r:id="rId1"/>
  <headerFooter alignWithMargins="0"/>
  <rowBreaks count="1" manualBreakCount="1">
    <brk id="159"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①基本情報・異動情報（学生入力用）</vt:lpstr>
      <vt:lpstr>②異動情報・学校情報・機構に送付が必要な理由（学校入力用）</vt:lpstr>
      <vt:lpstr>③認定報告（学校入力用）</vt:lpstr>
      <vt:lpstr>④様式（自動作成・記入用）</vt:lpstr>
      <vt:lpstr>'①基本情報・異動情報（学生入力用）'!Print_Area</vt:lpstr>
      <vt:lpstr>'②異動情報・学校情報・機構に送付が必要な理由（学校入力用）'!Print_Area</vt:lpstr>
      <vt:lpstr>'③認定報告（学校入力用）'!Print_Area</vt:lpstr>
      <vt:lpstr>'④様式（自動作成・記入用）'!Print_Area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【1-2】【新給付】辞退（短縮卒業・修了）の異動願（届）及び認定報告（異動始期2025/5以降）</dc:title>
  <dc:creator>JASSO</dc:creator>
  <cp:lastModifiedBy>JASSO</cp:lastModifiedBy>
  <cp:lastPrinted>2025-01-31T03:19:45Z</cp:lastPrinted>
  <dcterms:created xsi:type="dcterms:W3CDTF">2008-02-13T08:14:09Z</dcterms:created>
  <dcterms:modified xsi:type="dcterms:W3CDTF">2025-03-28T11:56:45Z</dcterms:modified>
</cp:coreProperties>
</file>